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financeauthority.sharepoint.com/sites/msteams_4c3aea_010775/Shared Documents/Multi-Family/SMART Loan/2_Program Documents/Application Materials/"/>
    </mc:Choice>
  </mc:AlternateContent>
  <xr:revisionPtr revIDLastSave="0" documentId="8_{3EB92883-08E0-4E2A-B9CD-EC475076CAEC}" xr6:coauthVersionLast="47" xr6:coauthVersionMax="47" xr10:uidLastSave="{00000000-0000-0000-0000-000000000000}"/>
  <bookViews>
    <workbookView minimized="1" xWindow="-70" yWindow="1910" windowWidth="10980" windowHeight="7280" firstSheet="4" xr2:uid="{00000000-000D-0000-FFFF-FFFF00000000}"/>
  </bookViews>
  <sheets>
    <sheet name="Project Info" sheetId="8" r:id="rId1"/>
    <sheet name="Unit Mix and Rents" sheetId="6" r:id="rId2"/>
    <sheet name="Project Budget" sheetId="7" r:id="rId3"/>
    <sheet name="Sources and Uses" sheetId="2" r:id="rId4"/>
    <sheet name="Financing" sheetId="9" r:id="rId5"/>
    <sheet name="Construction Draw Schedule" sheetId="1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9" l="1"/>
  <c r="C30" i="9"/>
  <c r="F32" i="9"/>
  <c r="C32" i="9"/>
  <c r="C13" i="9"/>
  <c r="D30" i="10" l="1"/>
  <c r="D31" i="10" s="1"/>
  <c r="C14" i="9"/>
  <c r="F13" i="9"/>
  <c r="F14" i="9" s="1"/>
  <c r="F26" i="9" s="1"/>
  <c r="F29" i="9" s="1"/>
  <c r="C35" i="10"/>
  <c r="C36" i="10" s="1"/>
  <c r="B23" i="10"/>
  <c r="C15" i="10"/>
  <c r="C16" i="10" s="1"/>
  <c r="K17" i="2"/>
  <c r="C26" i="9" l="1"/>
  <c r="C31" i="9" s="1"/>
  <c r="C16" i="9"/>
  <c r="C29" i="9"/>
  <c r="F16" i="9"/>
  <c r="F31" i="9"/>
  <c r="D36" i="10"/>
  <c r="E36" i="10" s="1"/>
  <c r="C37" i="10"/>
  <c r="D35" i="10"/>
  <c r="E35" i="10" s="1"/>
  <c r="C38" i="10" l="1"/>
  <c r="D37" i="10"/>
  <c r="E37" i="10" s="1"/>
  <c r="C39" i="10" l="1"/>
  <c r="D38" i="10"/>
  <c r="E38" i="10" s="1"/>
  <c r="D39" i="10" l="1"/>
  <c r="E39" i="10" s="1"/>
  <c r="C40" i="10"/>
  <c r="D40" i="10" l="1"/>
  <c r="E40" i="10" s="1"/>
  <c r="C41" i="10"/>
  <c r="D41" i="10" l="1"/>
  <c r="E41" i="10" s="1"/>
  <c r="C42" i="10"/>
  <c r="C17" i="2"/>
  <c r="C15" i="2"/>
  <c r="C28" i="2"/>
  <c r="K18" i="2"/>
  <c r="K19" i="2"/>
  <c r="C11" i="7"/>
  <c r="C37" i="2"/>
  <c r="C35" i="2"/>
  <c r="C34" i="2"/>
  <c r="C33" i="2"/>
  <c r="C32" i="2"/>
  <c r="C31" i="2"/>
  <c r="C28" i="7"/>
  <c r="C20" i="2"/>
  <c r="C8" i="2"/>
  <c r="C43" i="7"/>
  <c r="C32" i="7"/>
  <c r="C22" i="2"/>
  <c r="C17" i="6"/>
  <c r="C18" i="6"/>
  <c r="E28" i="6"/>
  <c r="D42" i="10" l="1"/>
  <c r="E42" i="10" s="1"/>
  <c r="C43" i="10"/>
  <c r="C39" i="2"/>
  <c r="K14" i="2" s="1"/>
  <c r="C26" i="2"/>
  <c r="K28" i="6"/>
  <c r="K27" i="6"/>
  <c r="K26" i="6"/>
  <c r="K25" i="6"/>
  <c r="K23" i="6"/>
  <c r="K22" i="6"/>
  <c r="E27" i="6"/>
  <c r="E26" i="6"/>
  <c r="E25" i="6"/>
  <c r="E23" i="6"/>
  <c r="E22" i="6"/>
  <c r="C10" i="6"/>
  <c r="K7" i="2" s="1"/>
  <c r="C44" i="10" l="1"/>
  <c r="D43" i="10"/>
  <c r="E43" i="10" s="1"/>
  <c r="G8" i="2"/>
  <c r="K15" i="2"/>
  <c r="K13" i="2"/>
  <c r="G12" i="2"/>
  <c r="E29" i="6"/>
  <c r="K29" i="6"/>
  <c r="D44" i="10" l="1"/>
  <c r="E44" i="10" s="1"/>
  <c r="C45" i="10"/>
  <c r="C15" i="6"/>
  <c r="C46" i="10" l="1"/>
  <c r="D46" i="10" s="1"/>
  <c r="E46" i="10" s="1"/>
  <c r="D45" i="10"/>
  <c r="E45" i="10" s="1"/>
  <c r="C19" i="10" s="1"/>
  <c r="C20" i="10" s="1"/>
  <c r="K8" i="2"/>
  <c r="G23" i="2" s="1"/>
  <c r="C129" i="7"/>
  <c r="C119" i="7"/>
  <c r="C110" i="7"/>
  <c r="C105" i="7"/>
  <c r="C101" i="7"/>
  <c r="C94" i="7"/>
  <c r="C89" i="7"/>
  <c r="C84" i="7"/>
  <c r="C75" i="7"/>
  <c r="C72" i="7"/>
  <c r="C69" i="7"/>
  <c r="C65" i="7"/>
  <c r="C54" i="7"/>
  <c r="C22" i="7"/>
  <c r="C15" i="7"/>
  <c r="C18" i="7"/>
  <c r="G36" i="2" l="1"/>
  <c r="C50" i="7" l="1"/>
  <c r="G38" i="2" l="1"/>
  <c r="G31" i="2" l="1"/>
  <c r="G20" i="2"/>
  <c r="F39" i="2"/>
</calcChain>
</file>

<file path=xl/sharedStrings.xml><?xml version="1.0" encoding="utf-8"?>
<sst xmlns="http://schemas.openxmlformats.org/spreadsheetml/2006/main" count="362" uniqueCount="258">
  <si>
    <t>Instructions:</t>
  </si>
  <si>
    <t>Applicant provides information for cells in BLUE</t>
  </si>
  <si>
    <t>Select from drop-down in YELLOW cells</t>
  </si>
  <si>
    <t>Do not modify cells in GREEN</t>
  </si>
  <si>
    <t>Developer Name</t>
  </si>
  <si>
    <t xml:space="preserve">Form Prepared By                         </t>
  </si>
  <si>
    <t>Date Prepared</t>
  </si>
  <si>
    <t>Project Address</t>
  </si>
  <si>
    <t>Orleans Parish Tax Bill Number</t>
  </si>
  <si>
    <t>Total Property Square Feet</t>
  </si>
  <si>
    <t>Total Development Square Feet</t>
  </si>
  <si>
    <t>Number of units</t>
  </si>
  <si>
    <t>Activity Type</t>
  </si>
  <si>
    <t xml:space="preserve">Proposed SMART Loan model </t>
  </si>
  <si>
    <t>Loan Type</t>
  </si>
  <si>
    <t>Projected date for Closing Construction Loan</t>
  </si>
  <si>
    <t xml:space="preserve">Projected date for First Draw </t>
  </si>
  <si>
    <t>Developer Authorized Signatory (ED or Owner)</t>
  </si>
  <si>
    <r>
      <t>Certification:</t>
    </r>
    <r>
      <rPr>
        <sz val="10"/>
        <rFont val="Calibri"/>
        <family val="2"/>
      </rPr>
      <t xml:space="preserve"> I certify that this Budget accurately reflects the best estimates of the Developer as to the expected costs to build to the construction specification established by NORA for this property, and that all documentation to support these costs is accurate and complete to the best of my knowledge and belief. </t>
    </r>
  </si>
  <si>
    <t xml:space="preserve">Executive Director or Owner Signature: </t>
  </si>
  <si>
    <t>Print:</t>
  </si>
  <si>
    <t xml:space="preserve">Date: </t>
  </si>
  <si>
    <t>Developer's Construction Professional Budget Certification</t>
  </si>
  <si>
    <r>
      <t>Certification:</t>
    </r>
    <r>
      <rPr>
        <sz val="10"/>
        <rFont val="Calibri"/>
        <family val="2"/>
      </rPr>
      <t xml:space="preserve"> I certify that this Budget is appropriate and reasonable for the construction/rehabilitation specifications established for this property based on my review of the plans and sourcing documentation for the construction/rehabilitation of this project. </t>
    </r>
  </si>
  <si>
    <t>Construction Professional Signature:</t>
  </si>
  <si>
    <t>Date:</t>
  </si>
  <si>
    <t>New Construction</t>
  </si>
  <si>
    <t xml:space="preserve">Rental Only </t>
  </si>
  <si>
    <t xml:space="preserve">Construction to Permanent Loan </t>
  </si>
  <si>
    <t>Substantial Rehab</t>
  </si>
  <si>
    <t xml:space="preserve">Mixed Tenure CLT </t>
  </si>
  <si>
    <t xml:space="preserve">Take-Out Only </t>
  </si>
  <si>
    <t>UNIT SIZE, AFFORDABILITY MIX, RENTS</t>
  </si>
  <si>
    <t>Total Units</t>
  </si>
  <si>
    <t xml:space="preserve">Number of Structures </t>
  </si>
  <si>
    <t>Number of units per Structure</t>
  </si>
  <si>
    <t xml:space="preserve">Rental Units per Strucutre </t>
  </si>
  <si>
    <t xml:space="preserve">For-Sale Units per Structure </t>
  </si>
  <si>
    <t xml:space="preserve">Total Square Ft. </t>
  </si>
  <si>
    <t>Total Sales Amount</t>
  </si>
  <si>
    <t>Total Rental Income</t>
  </si>
  <si>
    <t xml:space="preserve">Structure 1 Unit Mix and Pricing </t>
  </si>
  <si>
    <t xml:space="preserve">Structure 2 Unit Mix and Pricing </t>
  </si>
  <si>
    <t xml:space="preserve">For Sale Units </t>
  </si>
  <si>
    <t xml:space="preserve">Number </t>
  </si>
  <si>
    <t>Unit SF</t>
  </si>
  <si>
    <t xml:space="preserve">Project SF </t>
  </si>
  <si>
    <t xml:space="preserve">Sales Price </t>
  </si>
  <si>
    <t xml:space="preserve">2 Br. -- 80% AMI </t>
  </si>
  <si>
    <t xml:space="preserve">Rental Units </t>
  </si>
  <si>
    <t xml:space="preserve">Rent </t>
  </si>
  <si>
    <t xml:space="preserve">Common Areas / Add't Sq. Ft. </t>
  </si>
  <si>
    <t xml:space="preserve">Total Sq. Ft. </t>
  </si>
  <si>
    <t>List: UnhideRows to Edit</t>
  </si>
  <si>
    <t xml:space="preserve">Efficiency - Voucher </t>
  </si>
  <si>
    <t xml:space="preserve">1 Br-- Voucher </t>
  </si>
  <si>
    <t>2 Br. - Voucher</t>
  </si>
  <si>
    <t>Efficiency - 50% AMI</t>
  </si>
  <si>
    <t xml:space="preserve">1 Br -- 50% AMI </t>
  </si>
  <si>
    <t xml:space="preserve">2 Br. -- 50% AMI </t>
  </si>
  <si>
    <t>Efficiency - 60% AMI</t>
  </si>
  <si>
    <t xml:space="preserve">1 Br -- 60% AMI </t>
  </si>
  <si>
    <t xml:space="preserve">2 Br. -- 60% AMI </t>
  </si>
  <si>
    <t>Efficiency - 70% AMI</t>
  </si>
  <si>
    <t xml:space="preserve">1 Br --70% AMI </t>
  </si>
  <si>
    <t xml:space="preserve">2 Br. -- 70% AMI </t>
  </si>
  <si>
    <t>Efficiency - 80% AMI</t>
  </si>
  <si>
    <t xml:space="preserve">1 Br -- 80% AMI </t>
  </si>
  <si>
    <t>Efficiency - 90% AMI</t>
  </si>
  <si>
    <t xml:space="preserve">1 Br --90% AMI </t>
  </si>
  <si>
    <t xml:space="preserve">2 Br. -- 90% AMI </t>
  </si>
  <si>
    <t>Efficiency - 100% AMI</t>
  </si>
  <si>
    <t xml:space="preserve">1 Br -- 100% AMI </t>
  </si>
  <si>
    <t xml:space="preserve">2 Br. -- 100% AMI </t>
  </si>
  <si>
    <t xml:space="preserve">Any changes to this budget beyond 10% in any individual line item or 20% overall, must be communicated to FNO as soon as possible.  </t>
  </si>
  <si>
    <r>
      <t>Line Item Input:</t>
    </r>
    <r>
      <rPr>
        <sz val="10"/>
        <color rgb="FF000000"/>
        <rFont val="Arial"/>
        <family val="2"/>
        <scheme val="minor"/>
      </rPr>
      <t xml:space="preserve"> Make best effort to complete each filled line item in column B.</t>
    </r>
    <r>
      <rPr>
        <i/>
        <sz val="10"/>
        <color theme="4"/>
        <rFont val="Arial"/>
        <family val="2"/>
        <scheme val="minor"/>
      </rPr>
      <t xml:space="preserve"> </t>
    </r>
    <r>
      <rPr>
        <sz val="10"/>
        <color theme="3"/>
        <rFont val="Arial"/>
        <family val="2"/>
        <scheme val="minor"/>
      </rPr>
      <t xml:space="preserve">Insert new text for </t>
    </r>
    <r>
      <rPr>
        <b/>
        <i/>
        <sz val="10"/>
        <color theme="4"/>
        <rFont val="Arial"/>
        <family val="2"/>
        <scheme val="minor"/>
      </rPr>
      <t>other line items</t>
    </r>
    <r>
      <rPr>
        <i/>
        <sz val="10"/>
        <color theme="4"/>
        <rFont val="Arial"/>
        <family val="2"/>
        <scheme val="minor"/>
      </rPr>
      <t xml:space="preserve">. </t>
    </r>
    <r>
      <rPr>
        <i/>
        <sz val="10"/>
        <color theme="3"/>
        <rFont val="Arial"/>
        <family val="2"/>
        <scheme val="minor"/>
      </rPr>
      <t>A</t>
    </r>
    <r>
      <rPr>
        <sz val="10"/>
        <color theme="3"/>
        <rFont val="Arial"/>
        <family val="2"/>
        <scheme val="minor"/>
      </rPr>
      <t>dd new rows as needed by right-clicking on the last row in category and selecting "add new row".</t>
    </r>
  </si>
  <si>
    <r>
      <t xml:space="preserve">Do not modify cells in </t>
    </r>
    <r>
      <rPr>
        <b/>
        <sz val="10"/>
        <color theme="7" tint="-0.249977111117893"/>
        <rFont val="Arial"/>
        <family val="2"/>
        <scheme val="minor"/>
      </rPr>
      <t>GREEN</t>
    </r>
    <r>
      <rPr>
        <b/>
        <sz val="10"/>
        <color rgb="FF000000"/>
        <rFont val="Arial"/>
        <family val="2"/>
        <scheme val="minor"/>
      </rPr>
      <t xml:space="preserve">. These cells will sum inputs and roll into Sources and Uses Tab. </t>
    </r>
  </si>
  <si>
    <r>
      <t xml:space="preserve">Input values in </t>
    </r>
    <r>
      <rPr>
        <b/>
        <sz val="10"/>
        <color theme="4" tint="-0.249977111117893"/>
        <rFont val="Arial"/>
        <family val="2"/>
        <scheme val="minor"/>
      </rPr>
      <t>BLUE</t>
    </r>
    <r>
      <rPr>
        <b/>
        <sz val="10"/>
        <color rgb="FF000000"/>
        <rFont val="Arial"/>
        <family val="2"/>
        <scheme val="minor"/>
      </rPr>
      <t xml:space="preserve"> cells</t>
    </r>
  </si>
  <si>
    <t>Total Development Cost</t>
  </si>
  <si>
    <t>PROJECT Budget</t>
  </si>
  <si>
    <t>FNO GUIDELINES / INSTRUCTIONS:</t>
  </si>
  <si>
    <t xml:space="preserve">APPLICANT NOTES: </t>
  </si>
  <si>
    <t>Developer Fee</t>
  </si>
  <si>
    <t xml:space="preserve">Max.10% hard costs </t>
  </si>
  <si>
    <t>Acquistion Cost</t>
  </si>
  <si>
    <t>Property Acquisition</t>
  </si>
  <si>
    <t>Use actual purchase price</t>
  </si>
  <si>
    <t>Acquistion Fees</t>
  </si>
  <si>
    <t xml:space="preserve">Realtor fees, legal fees, etc. </t>
  </si>
  <si>
    <t xml:space="preserve">Interim Financing Costs </t>
  </si>
  <si>
    <t>Construction Interest + fees</t>
  </si>
  <si>
    <t>Must reflect actual terms if available</t>
  </si>
  <si>
    <t>Owner / Investor Interest</t>
  </si>
  <si>
    <t>Required Operating Reserves</t>
  </si>
  <si>
    <t xml:space="preserve">1 month operating expenses + debt service </t>
  </si>
  <si>
    <t>TOTAL Soft Costs</t>
  </si>
  <si>
    <t>Soft Cost Contingencies</t>
  </si>
  <si>
    <t>Max. 5% Hard Costs</t>
  </si>
  <si>
    <t>Soft Costs - PreDev</t>
  </si>
  <si>
    <t>Architecture and Engineering</t>
  </si>
  <si>
    <t>Permits</t>
  </si>
  <si>
    <t>Appraisals</t>
  </si>
  <si>
    <t>Legal</t>
  </si>
  <si>
    <t>Flood Insurance</t>
  </si>
  <si>
    <t>Taxes</t>
  </si>
  <si>
    <t xml:space="preserve">Insert Other Line Items </t>
  </si>
  <si>
    <t>Soft Costs - Other</t>
  </si>
  <si>
    <t>HERS Rater</t>
  </si>
  <si>
    <t>Evaluator (Fortified Home/IBHS)</t>
  </si>
  <si>
    <t>Real Estate Agent</t>
  </si>
  <si>
    <t>TOTAL Hard Costs</t>
  </si>
  <si>
    <t>Hard Costs Contingencies</t>
  </si>
  <si>
    <t>Max. 10% Hard Costs</t>
  </si>
  <si>
    <t>Site Work / Elevation / Demo</t>
  </si>
  <si>
    <t>Testing</t>
  </si>
  <si>
    <t>Site Work</t>
  </si>
  <si>
    <t>Fencing</t>
  </si>
  <si>
    <t xml:space="preserve">Landscaping </t>
  </si>
  <si>
    <t>Green Infrastructure</t>
  </si>
  <si>
    <t>Demo Debris/Debris Removal</t>
  </si>
  <si>
    <t xml:space="preserve">Foundation </t>
  </si>
  <si>
    <t>Pilings</t>
  </si>
  <si>
    <t>Plumbing</t>
  </si>
  <si>
    <t xml:space="preserve">Insert Line Items </t>
  </si>
  <si>
    <t xml:space="preserve">Electrical </t>
  </si>
  <si>
    <t xml:space="preserve">Carpentry </t>
  </si>
  <si>
    <t>Rough Carpentry</t>
  </si>
  <si>
    <t>Cabinetry &amp; Countertops</t>
  </si>
  <si>
    <t>Moldings (Material)</t>
  </si>
  <si>
    <t>Moldings, Doors, Hardware (Labor)</t>
  </si>
  <si>
    <t xml:space="preserve">Mechanical  </t>
  </si>
  <si>
    <t>HVAC System</t>
  </si>
  <si>
    <t>Insulation</t>
  </si>
  <si>
    <t xml:space="preserve">Attic Insulation </t>
  </si>
  <si>
    <t>Sealants, Waterproofting</t>
  </si>
  <si>
    <t>Doors/ Windows</t>
  </si>
  <si>
    <t>Door Hardware</t>
  </si>
  <si>
    <t>Windows</t>
  </si>
  <si>
    <t>Doors</t>
  </si>
  <si>
    <t>Roofing</t>
  </si>
  <si>
    <t>Drywall</t>
  </si>
  <si>
    <t>Drywall Hang &amp; Finish</t>
  </si>
  <si>
    <t>Exterior Finishes</t>
  </si>
  <si>
    <t>Concrete</t>
  </si>
  <si>
    <t>Fiber Cement Siding</t>
  </si>
  <si>
    <t>Painting</t>
  </si>
  <si>
    <t>Interior Finishes</t>
  </si>
  <si>
    <t>Flooring</t>
  </si>
  <si>
    <t>Energy Star Refridgerators</t>
  </si>
  <si>
    <t xml:space="preserve">Energy Star Washer/Dryers </t>
  </si>
  <si>
    <t>Energy Star Water Heater</t>
  </si>
  <si>
    <t>Misc. Items (hard cost related)</t>
  </si>
  <si>
    <t>Contractor's GL Insurance</t>
  </si>
  <si>
    <t>Builders Risk Insurance</t>
  </si>
  <si>
    <t>Building Permit</t>
  </si>
  <si>
    <t>Site Security</t>
  </si>
  <si>
    <t>SOURCES &amp; USES</t>
  </si>
  <si>
    <t>MAX SMART LOAN</t>
  </si>
  <si>
    <t>APPLICANT NOTES</t>
  </si>
  <si>
    <t xml:space="preserve">Max. Subsidy per Unit </t>
  </si>
  <si>
    <t xml:space="preserve">SOURCES (Construction)  </t>
  </si>
  <si>
    <t>Check</t>
  </si>
  <si>
    <t>Units</t>
  </si>
  <si>
    <t>Total Equity</t>
  </si>
  <si>
    <t>Must be 10% of TDC</t>
  </si>
  <si>
    <t>Total Max. SMART Loan</t>
  </si>
  <si>
    <t xml:space="preserve">Land </t>
  </si>
  <si>
    <t>Purchase Price or Appraisal, whichever is less</t>
  </si>
  <si>
    <t>Cash</t>
  </si>
  <si>
    <t xml:space="preserve">Private Construction Loan </t>
  </si>
  <si>
    <t xml:space="preserve">UNDERWRITING TEST (Construction) </t>
  </si>
  <si>
    <t>SMART Loan Requested</t>
  </si>
  <si>
    <t>Max. Con.</t>
  </si>
  <si>
    <t>Insert Other Financing</t>
  </si>
  <si>
    <t>Private LTC</t>
  </si>
  <si>
    <t>SMART LTC</t>
  </si>
  <si>
    <t>Total Sources</t>
  </si>
  <si>
    <t>All-In LTC</t>
  </si>
  <si>
    <t>TDC Balance</t>
  </si>
  <si>
    <r>
      <t xml:space="preserve">Use this calculator to ensure </t>
    </r>
    <r>
      <rPr>
        <b/>
        <i/>
        <sz val="10"/>
        <color theme="1"/>
        <rFont val="Arial"/>
        <family val="2"/>
        <scheme val="minor"/>
      </rPr>
      <t>construction phase</t>
    </r>
    <r>
      <rPr>
        <i/>
        <sz val="10"/>
        <color theme="1"/>
        <rFont val="Arial"/>
        <family val="2"/>
        <scheme val="minor"/>
      </rPr>
      <t xml:space="preserve"> sources and uses are balanced. C 16 should be $0</t>
    </r>
  </si>
  <si>
    <t>Private LTV</t>
  </si>
  <si>
    <t>SMART LTV</t>
  </si>
  <si>
    <t>NA</t>
  </si>
  <si>
    <t>For demonstration only - no LTV for SMART Loan</t>
  </si>
  <si>
    <t xml:space="preserve">SOURCES (Permanent) </t>
  </si>
  <si>
    <t>All-In LTV</t>
  </si>
  <si>
    <t>Est. Appraised Value</t>
  </si>
  <si>
    <t>Deferred Developer Fee</t>
  </si>
  <si>
    <t>If needed to close gaps</t>
  </si>
  <si>
    <t>Buyers' Mortgage</t>
  </si>
  <si>
    <t>Use this calculator to ensure sources and uses are balanced. C 16 should be $0</t>
  </si>
  <si>
    <t>USES</t>
  </si>
  <si>
    <t>1 month Rent or OPEX + Debt</t>
  </si>
  <si>
    <t xml:space="preserve">Total Soft Costs </t>
  </si>
  <si>
    <t>with Soft Costs Contingencies</t>
  </si>
  <si>
    <t xml:space="preserve">Max. 5% Soft Costs </t>
  </si>
  <si>
    <t>Total Hard Costs</t>
  </si>
  <si>
    <t>TDC</t>
  </si>
  <si>
    <t xml:space="preserve">Home Buyer Subsidy </t>
  </si>
  <si>
    <t>Structure 1</t>
  </si>
  <si>
    <t xml:space="preserve">Structure 2 </t>
  </si>
  <si>
    <t>Sales Price</t>
  </si>
  <si>
    <t>Appraised Value</t>
  </si>
  <si>
    <t>Anticipated Homebuyer Profile</t>
  </si>
  <si>
    <t>Presumed Buyer's household size</t>
  </si>
  <si>
    <t>Buyer's % of Area Median</t>
  </si>
  <si>
    <t>Presumed annual income of buyer</t>
  </si>
  <si>
    <t>75% Annual Rental Income</t>
  </si>
  <si>
    <t xml:space="preserve">Counts 75% of rental income </t>
  </si>
  <si>
    <t>Total Annual Income</t>
  </si>
  <si>
    <t>Presumed Buyer Cash Down payment</t>
  </si>
  <si>
    <t>Presumed First Mortgage</t>
  </si>
  <si>
    <t xml:space="preserve">Other Downpayment Subsidy Specify </t>
  </si>
  <si>
    <t xml:space="preserve">        Anticipated 1st Mortgage Calculation</t>
  </si>
  <si>
    <t>Assumed 1st Mortgage Interest Rate</t>
  </si>
  <si>
    <t>1st Mortgage Term in Years</t>
  </si>
  <si>
    <t>Front end ratio</t>
  </si>
  <si>
    <t>Must be 30% or less</t>
  </si>
  <si>
    <t>Property taxes per month</t>
  </si>
  <si>
    <t xml:space="preserve">Use Orleans Parish tax estimator from Orleans Parish using the Sales Price. </t>
  </si>
  <si>
    <t>Est. Insurance payment per month</t>
  </si>
  <si>
    <t>Maximum mo payment for P&amp;I</t>
  </si>
  <si>
    <t xml:space="preserve">Total Est. Housing Costs </t>
  </si>
  <si>
    <t>Rental Income</t>
  </si>
  <si>
    <t>Net Est. Monthly housing expenses</t>
  </si>
  <si>
    <t>Front End Ratio Check</t>
  </si>
  <si>
    <t xml:space="preserve">Front End Ratio Check </t>
  </si>
  <si>
    <t>Ensure PITI is less than 30% of buyer's HH income, including 75% of anticipated monthly rental income</t>
  </si>
  <si>
    <t xml:space="preserve">Private Construction Loan Estimator </t>
  </si>
  <si>
    <t xml:space="preserve">Private Loan </t>
  </si>
  <si>
    <t>Annual Interest Rate</t>
  </si>
  <si>
    <t xml:space="preserve">Term (Months) </t>
  </si>
  <si>
    <t>Max SMART Loan Term is 12 months</t>
  </si>
  <si>
    <t xml:space="preserve">Max Draws </t>
  </si>
  <si>
    <t xml:space="preserve">5 is typical - add more only if needed and explained </t>
  </si>
  <si>
    <t xml:space="preserve">Servicing Fee (Pct.) </t>
  </si>
  <si>
    <t xml:space="preserve">Additional Fees (Pct.) </t>
  </si>
  <si>
    <t>Total Servicing Fee</t>
  </si>
  <si>
    <t>Servicing Fee</t>
  </si>
  <si>
    <t xml:space="preserve">With SMART Loan </t>
  </si>
  <si>
    <t>FNO will provide input for selected applicants with award letter</t>
  </si>
  <si>
    <t xml:space="preserve">Start Date of Loan </t>
  </si>
  <si>
    <t>Total Interest</t>
  </si>
  <si>
    <t xml:space="preserve">$-   </t>
  </si>
  <si>
    <t xml:space="preserve">Amount Due at Maturity </t>
  </si>
  <si>
    <t>Due at Maturity</t>
  </si>
  <si>
    <t>Anticipated Draw Date</t>
  </si>
  <si>
    <t>Draw #</t>
  </si>
  <si>
    <t>Amount Drawn</t>
  </si>
  <si>
    <t xml:space="preserve">Scope / Milestone </t>
  </si>
  <si>
    <t>2/30/2027</t>
  </si>
  <si>
    <t>Total Drawn</t>
  </si>
  <si>
    <t>Amount to be Drawn</t>
  </si>
  <si>
    <t>Months</t>
  </si>
  <si>
    <t>Date</t>
  </si>
  <si>
    <t>Total Disbursed Funds</t>
  </si>
  <si>
    <t>Interest Accrued</t>
  </si>
  <si>
    <t>With SMART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</si>
</sst>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164" formatCode="&quot;$&quot;#,##0"/>
    <numFmt numFmtId="165" formatCode="_(&quot;$&quot;* #,##0_);_(&quot;$&quot;* \(#,##0\);_(&quot;$&quot;* &quot;-&quot;??_);_(@_)"/>
    <numFmt numFmtId="166" formatCode="_-* #,##0.00_-;\-* #,##0.00_-;_-* &quot;-&quot;??_-;_-@_-"/>
    <numFmt numFmtId="167" formatCode="_-&quot;$&quot;* #,##0.00_-;\-&quot;$&quot;* #,##0.00_-;_-&quot;$&quot;* &quot;-&quot;??_-;_-@_-"/>
  </numFmts>
  <fonts count="54">
    <font>
      <sz val="10"/>
      <color rgb="FF000000"/>
      <name val="Arial"/>
      <scheme val="minor"/>
    </font>
    <font>
      <b/>
      <sz val="10"/>
      <color theme="1"/>
      <name val="Arial"/>
      <scheme val="minor"/>
    </font>
    <font>
      <sz val="10"/>
      <color theme="1"/>
      <name val="Arial"/>
      <scheme val="minor"/>
    </font>
    <font>
      <sz val="10"/>
      <color rgb="FF274E13"/>
      <name val="Arial"/>
      <scheme val="minor"/>
    </font>
    <font>
      <b/>
      <i/>
      <sz val="10"/>
      <color theme="1"/>
      <name val="Arial"/>
      <scheme val="minor"/>
    </font>
    <font>
      <i/>
      <sz val="10"/>
      <color theme="1"/>
      <name val="Arial"/>
      <scheme val="minor"/>
    </font>
    <font>
      <sz val="10"/>
      <color rgb="FF000000"/>
      <name val="Arial"/>
      <scheme val="minor"/>
    </font>
    <font>
      <sz val="10"/>
      <color rgb="FFFFFFFF"/>
      <name val="Arial"/>
      <scheme val="minor"/>
    </font>
    <font>
      <sz val="10"/>
      <color theme="1"/>
      <name val="Arial"/>
      <family val="2"/>
    </font>
    <font>
      <sz val="10"/>
      <color theme="1"/>
      <name val="Arial"/>
      <family val="2"/>
      <scheme val="minor"/>
    </font>
    <font>
      <sz val="10"/>
      <color rgb="FF000000"/>
      <name val="Arial"/>
      <family val="2"/>
      <scheme val="minor"/>
    </font>
    <font>
      <b/>
      <sz val="10"/>
      <color theme="1"/>
      <name val="Arial"/>
      <family val="2"/>
      <scheme val="minor"/>
    </font>
    <font>
      <b/>
      <i/>
      <sz val="10"/>
      <color theme="1"/>
      <name val="Arial"/>
      <family val="2"/>
      <scheme val="minor"/>
    </font>
    <font>
      <i/>
      <sz val="10"/>
      <color theme="1"/>
      <name val="Arial"/>
      <family val="2"/>
      <scheme val="minor"/>
    </font>
    <font>
      <b/>
      <sz val="10"/>
      <color rgb="FF000000"/>
      <name val="Arial"/>
      <family val="2"/>
      <scheme val="minor"/>
    </font>
    <font>
      <b/>
      <sz val="12"/>
      <color rgb="FF002060"/>
      <name val="Arial"/>
      <family val="2"/>
      <scheme val="minor"/>
    </font>
    <font>
      <b/>
      <sz val="11"/>
      <color rgb="FF002060"/>
      <name val="Arial"/>
      <family val="2"/>
    </font>
    <font>
      <b/>
      <sz val="10"/>
      <color rgb="FF002060"/>
      <name val="Arial"/>
      <family val="2"/>
      <scheme val="minor"/>
    </font>
    <font>
      <i/>
      <sz val="10"/>
      <color rgb="FF000000"/>
      <name val="Arial"/>
      <family val="2"/>
      <scheme val="minor"/>
    </font>
    <font>
      <sz val="10"/>
      <color rgb="FFFF0000"/>
      <name val="Arial"/>
      <scheme val="minor"/>
    </font>
    <font>
      <b/>
      <i/>
      <sz val="10"/>
      <color rgb="FFFF0000"/>
      <name val="Arial"/>
      <family val="2"/>
      <scheme val="minor"/>
    </font>
    <font>
      <b/>
      <i/>
      <sz val="10"/>
      <color rgb="FF000000"/>
      <name val="Arial"/>
      <family val="2"/>
      <scheme val="minor"/>
    </font>
    <font>
      <b/>
      <sz val="10"/>
      <color rgb="FF274E13"/>
      <name val="Arial"/>
      <family val="2"/>
      <scheme val="minor"/>
    </font>
    <font>
      <sz val="10"/>
      <name val="Calibri"/>
      <family val="2"/>
    </font>
    <font>
      <b/>
      <sz val="14"/>
      <color rgb="FF002060"/>
      <name val="Arial"/>
      <family val="2"/>
    </font>
    <font>
      <b/>
      <sz val="16"/>
      <color rgb="FF002060"/>
      <name val="Arial"/>
      <family val="2"/>
    </font>
    <font>
      <b/>
      <i/>
      <sz val="10"/>
      <color theme="4"/>
      <name val="Arial"/>
      <family val="2"/>
      <scheme val="minor"/>
    </font>
    <font>
      <b/>
      <sz val="10"/>
      <name val="Calibri"/>
      <family val="2"/>
    </font>
    <font>
      <i/>
      <sz val="10"/>
      <color theme="4"/>
      <name val="Arial"/>
      <family val="2"/>
      <scheme val="minor"/>
    </font>
    <font>
      <sz val="10"/>
      <color theme="3"/>
      <name val="Arial"/>
      <family val="2"/>
      <scheme val="minor"/>
    </font>
    <font>
      <i/>
      <sz val="10"/>
      <color theme="3"/>
      <name val="Arial"/>
      <family val="2"/>
      <scheme val="minor"/>
    </font>
    <font>
      <b/>
      <sz val="10"/>
      <color theme="7" tint="-0.249977111117893"/>
      <name val="Arial"/>
      <family val="2"/>
      <scheme val="minor"/>
    </font>
    <font>
      <b/>
      <sz val="10"/>
      <color theme="4" tint="-0.249977111117893"/>
      <name val="Arial"/>
      <family val="2"/>
      <scheme val="minor"/>
    </font>
    <font>
      <b/>
      <i/>
      <sz val="11"/>
      <color theme="4"/>
      <name val="Arial"/>
      <family val="2"/>
      <scheme val="minor"/>
    </font>
    <font>
      <sz val="10"/>
      <color theme="4" tint="-0.249977111117893"/>
      <name val="Arial"/>
      <family val="2"/>
      <scheme val="minor"/>
    </font>
    <font>
      <b/>
      <sz val="16"/>
      <color rgb="FF00B050"/>
      <name val="Arial"/>
      <family val="2"/>
    </font>
    <font>
      <sz val="10"/>
      <color theme="0"/>
      <name val="Arial"/>
      <family val="2"/>
      <scheme val="minor"/>
    </font>
    <font>
      <b/>
      <sz val="12"/>
      <color rgb="FF000000"/>
      <name val="Aptos Narrow"/>
      <family val="2"/>
    </font>
    <font>
      <sz val="12"/>
      <color rgb="FF000000"/>
      <name val="Aptos Narrow"/>
      <family val="2"/>
    </font>
    <font>
      <sz val="12"/>
      <name val="Times New Roman"/>
      <family val="1"/>
    </font>
    <font>
      <b/>
      <sz val="12"/>
      <color theme="1"/>
      <name val="Arial"/>
      <family val="2"/>
      <scheme val="minor"/>
    </font>
    <font>
      <sz val="10"/>
      <color rgb="FF274E13"/>
      <name val="Arial"/>
      <family val="2"/>
      <scheme val="minor"/>
    </font>
    <font>
      <sz val="12"/>
      <name val="Arial"/>
      <family val="2"/>
      <scheme val="minor"/>
    </font>
    <font>
      <sz val="11"/>
      <name val="Arial"/>
      <family val="2"/>
      <scheme val="minor"/>
    </font>
    <font>
      <b/>
      <sz val="12"/>
      <color theme="1"/>
      <name val="Arial"/>
      <scheme val="minor"/>
    </font>
    <font>
      <sz val="12"/>
      <color theme="1"/>
      <name val="Arial"/>
      <scheme val="minor"/>
    </font>
    <font>
      <sz val="12"/>
      <color theme="1"/>
      <name val="Arial"/>
      <family val="2"/>
      <scheme val="minor"/>
    </font>
    <font>
      <sz val="11"/>
      <name val="Book Antiqua"/>
      <family val="1"/>
    </font>
    <font>
      <b/>
      <sz val="9"/>
      <color rgb="FF000000"/>
      <name val="Arial"/>
      <family val="2"/>
      <scheme val="minor"/>
    </font>
    <font>
      <sz val="9"/>
      <color rgb="FF002060"/>
      <name val="Arial"/>
      <family val="2"/>
      <scheme val="minor"/>
    </font>
    <font>
      <sz val="9"/>
      <color rgb="FF000000"/>
      <name val="Arial"/>
      <family val="2"/>
      <scheme val="minor"/>
    </font>
    <font>
      <u/>
      <sz val="10"/>
      <color theme="10"/>
      <name val="Arial"/>
      <family val="2"/>
      <scheme val="minor"/>
    </font>
    <font>
      <b/>
      <sz val="10"/>
      <color rgb="FF000000"/>
      <name val="Arial"/>
      <scheme val="minor"/>
    </font>
    <font>
      <i/>
      <sz val="10"/>
      <color rgb="FF000000"/>
      <name val="Arial"/>
      <scheme val="minor"/>
    </font>
  </fonts>
  <fills count="23">
    <fill>
      <patternFill patternType="none"/>
    </fill>
    <fill>
      <patternFill patternType="gray125"/>
    </fill>
    <fill>
      <patternFill patternType="solid">
        <fgColor rgb="FFFFFFFF"/>
        <bgColor rgb="FFFFFFFF"/>
      </patternFill>
    </fill>
    <fill>
      <patternFill patternType="solid">
        <fgColor theme="6" tint="0.79998168889431442"/>
        <bgColor indexed="64"/>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0"/>
        <bgColor indexed="64"/>
      </patternFill>
    </fill>
    <fill>
      <patternFill patternType="solid">
        <fgColor theme="0"/>
        <bgColor rgb="FFFFFFFF"/>
      </patternFill>
    </fill>
    <fill>
      <patternFill patternType="solid">
        <fgColor theme="7" tint="0.79998168889431442"/>
        <bgColor indexed="64"/>
      </patternFill>
    </fill>
    <fill>
      <patternFill patternType="solid">
        <fgColor rgb="FFCCFFFF"/>
        <bgColor rgb="FF000000"/>
      </patternFill>
    </fill>
    <fill>
      <patternFill patternType="solid">
        <fgColor rgb="FFFFFF00"/>
        <bgColor rgb="FF000000"/>
      </patternFill>
    </fill>
    <fill>
      <patternFill patternType="solid">
        <fgColor rgb="FFD9D9D9"/>
        <bgColor rgb="FF000000"/>
      </patternFill>
    </fill>
    <fill>
      <patternFill patternType="solid">
        <fgColor rgb="FFBFBFBF"/>
        <bgColor rgb="FF000000"/>
      </patternFill>
    </fill>
    <fill>
      <patternFill patternType="solid">
        <fgColor rgb="FFC0C0C0"/>
        <bgColor rgb="FF000000"/>
      </patternFill>
    </fill>
    <fill>
      <patternFill patternType="solid">
        <fgColor theme="7" tint="0.79998168889431442"/>
        <bgColor rgb="FFFFFFFF"/>
      </patternFill>
    </fill>
    <fill>
      <patternFill patternType="solid">
        <fgColor rgb="FFD9E7FD"/>
        <bgColor rgb="FF000000"/>
      </patternFill>
    </fill>
    <fill>
      <patternFill patternType="solid">
        <fgColor rgb="FFD1F1DA"/>
        <bgColor rgb="FF000000"/>
      </patternFill>
    </fill>
    <fill>
      <patternFill patternType="solid">
        <fgColor rgb="FFD1F1DA"/>
        <bgColor rgb="FFFFFFFF"/>
      </patternFill>
    </fill>
    <fill>
      <patternFill patternType="solid">
        <fgColor theme="4" tint="0.79998168889431442"/>
        <bgColor rgb="FF000000"/>
      </patternFill>
    </fill>
    <fill>
      <patternFill patternType="solid">
        <fgColor rgb="FFFFFFFF"/>
        <bgColor rgb="FF000000"/>
      </patternFill>
    </fill>
    <fill>
      <patternFill patternType="solid">
        <fgColor theme="0"/>
        <bgColor rgb="FF000000"/>
      </patternFill>
    </fill>
    <fill>
      <patternFill patternType="solid">
        <fgColor theme="7" tint="0.79998168889431442"/>
        <bgColor rgb="FF000000"/>
      </patternFill>
    </fill>
    <fill>
      <patternFill patternType="solid">
        <fgColor rgb="FFFEF2CD"/>
        <bgColor rgb="FF000000"/>
      </patternFill>
    </fill>
  </fills>
  <borders count="54">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9">
    <xf numFmtId="0" fontId="0" fillId="0" borderId="0"/>
    <xf numFmtId="44" fontId="6" fillId="0" borderId="0" applyFont="0" applyFill="0" applyBorder="0" applyAlignment="0" applyProtection="0"/>
    <xf numFmtId="9" fontId="6" fillId="0" borderId="0" applyFont="0" applyFill="0" applyBorder="0" applyAlignment="0" applyProtection="0"/>
    <xf numFmtId="0" fontId="46" fillId="0" borderId="0"/>
    <xf numFmtId="9" fontId="46" fillId="0" borderId="0" applyFont="0" applyFill="0" applyBorder="0" applyAlignment="0" applyProtection="0"/>
    <xf numFmtId="44" fontId="46" fillId="0" borderId="0" applyFont="0" applyFill="0" applyBorder="0" applyAlignment="0" applyProtection="0"/>
    <xf numFmtId="166" fontId="46" fillId="0" borderId="0" applyFont="0" applyFill="0" applyBorder="0" applyAlignment="0" applyProtection="0"/>
    <xf numFmtId="167" fontId="46" fillId="0" borderId="0" applyFont="0" applyFill="0" applyBorder="0" applyAlignment="0" applyProtection="0"/>
    <xf numFmtId="0" fontId="51" fillId="0" borderId="0" applyNumberFormat="0" applyFill="0" applyBorder="0" applyAlignment="0" applyProtection="0"/>
  </cellStyleXfs>
  <cellXfs count="298">
    <xf numFmtId="0" fontId="0" fillId="0" borderId="0" xfId="0"/>
    <xf numFmtId="0" fontId="2" fillId="2" borderId="0" xfId="0" applyFont="1" applyFill="1"/>
    <xf numFmtId="0" fontId="1" fillId="0" borderId="0" xfId="0" applyFont="1"/>
    <xf numFmtId="0" fontId="2" fillId="0" borderId="0" xfId="0" applyFont="1"/>
    <xf numFmtId="164" fontId="2" fillId="2" borderId="0" xfId="0" applyNumberFormat="1" applyFont="1" applyFill="1"/>
    <xf numFmtId="164" fontId="2" fillId="2" borderId="0" xfId="0" applyNumberFormat="1" applyFont="1" applyFill="1" applyAlignment="1">
      <alignment horizontal="center"/>
    </xf>
    <xf numFmtId="0" fontId="10" fillId="0" borderId="0" xfId="0" applyFont="1"/>
    <xf numFmtId="0" fontId="5" fillId="2" borderId="0" xfId="0" applyFont="1" applyFill="1"/>
    <xf numFmtId="0" fontId="9" fillId="0" borderId="0" xfId="0" applyFont="1"/>
    <xf numFmtId="0" fontId="9" fillId="2" borderId="0" xfId="0" applyFont="1" applyFill="1"/>
    <xf numFmtId="0" fontId="11" fillId="0" borderId="0" xfId="0" applyFont="1"/>
    <xf numFmtId="0" fontId="4" fillId="0" borderId="0" xfId="0" applyFont="1" applyAlignment="1">
      <alignment horizontal="center"/>
    </xf>
    <xf numFmtId="0" fontId="12" fillId="0" borderId="0" xfId="0" applyFont="1"/>
    <xf numFmtId="0" fontId="13" fillId="2" borderId="0" xfId="0" applyFont="1" applyFill="1"/>
    <xf numFmtId="0" fontId="14" fillId="0" borderId="0" xfId="0" applyFont="1"/>
    <xf numFmtId="9" fontId="1" fillId="0" borderId="0" xfId="0" applyNumberFormat="1" applyFont="1"/>
    <xf numFmtId="164" fontId="9" fillId="2" borderId="0" xfId="0" applyNumberFormat="1" applyFont="1" applyFill="1" applyAlignment="1">
      <alignment horizontal="center"/>
    </xf>
    <xf numFmtId="0" fontId="0" fillId="6" borderId="0" xfId="0" applyFill="1"/>
    <xf numFmtId="6" fontId="0" fillId="0" borderId="0" xfId="0" applyNumberFormat="1"/>
    <xf numFmtId="0" fontId="15" fillId="0" borderId="0" xfId="0" applyFont="1"/>
    <xf numFmtId="0" fontId="9" fillId="0" borderId="0" xfId="0" applyFont="1" applyAlignment="1">
      <alignment horizontal="left" indent="3"/>
    </xf>
    <xf numFmtId="0" fontId="16" fillId="0" borderId="0" xfId="0" applyFont="1"/>
    <xf numFmtId="0" fontId="14" fillId="0" borderId="0" xfId="0" applyFont="1" applyAlignment="1">
      <alignment horizontal="center"/>
    </xf>
    <xf numFmtId="165" fontId="0" fillId="0" borderId="0" xfId="1" applyNumberFormat="1" applyFont="1" applyFill="1" applyBorder="1"/>
    <xf numFmtId="14" fontId="10" fillId="0" borderId="0" xfId="0" applyNumberFormat="1" applyFont="1"/>
    <xf numFmtId="0" fontId="18" fillId="0" borderId="0" xfId="0" applyFont="1"/>
    <xf numFmtId="9" fontId="13" fillId="0" borderId="0" xfId="2" applyFont="1" applyBorder="1" applyAlignment="1">
      <alignment horizontal="center"/>
    </xf>
    <xf numFmtId="9" fontId="0" fillId="0" borderId="0" xfId="2" applyFont="1" applyAlignment="1">
      <alignment horizontal="center"/>
    </xf>
    <xf numFmtId="44" fontId="0" fillId="0" borderId="0" xfId="0" applyNumberFormat="1"/>
    <xf numFmtId="0" fontId="9" fillId="0" borderId="0" xfId="0" applyFont="1" applyAlignment="1">
      <alignment horizontal="left" indent="2"/>
    </xf>
    <xf numFmtId="9" fontId="11" fillId="0" borderId="0" xfId="2" applyFont="1" applyFill="1" applyAlignment="1">
      <alignment horizontal="center"/>
    </xf>
    <xf numFmtId="0" fontId="15" fillId="6" borderId="0" xfId="0" applyFont="1" applyFill="1"/>
    <xf numFmtId="164" fontId="11" fillId="6" borderId="0" xfId="0" applyNumberFormat="1" applyFont="1" applyFill="1" applyAlignment="1">
      <alignment horizontal="center"/>
    </xf>
    <xf numFmtId="164" fontId="21" fillId="6" borderId="0" xfId="0" applyNumberFormat="1" applyFont="1" applyFill="1" applyAlignment="1">
      <alignment horizontal="center" wrapText="1"/>
    </xf>
    <xf numFmtId="9" fontId="14" fillId="6" borderId="0" xfId="0" applyNumberFormat="1" applyFont="1" applyFill="1" applyAlignment="1">
      <alignment horizontal="center"/>
    </xf>
    <xf numFmtId="9" fontId="14" fillId="0" borderId="0" xfId="0" applyNumberFormat="1" applyFont="1" applyAlignment="1">
      <alignment horizontal="center"/>
    </xf>
    <xf numFmtId="0" fontId="0" fillId="0" borderId="9" xfId="0" applyBorder="1"/>
    <xf numFmtId="0" fontId="17" fillId="0" borderId="8" xfId="0" applyFont="1" applyBorder="1"/>
    <xf numFmtId="0" fontId="17" fillId="0" borderId="9" xfId="0" applyFont="1" applyBorder="1" applyAlignment="1">
      <alignment horizontal="center"/>
    </xf>
    <xf numFmtId="0" fontId="17" fillId="0" borderId="10" xfId="0" applyFont="1" applyBorder="1"/>
    <xf numFmtId="0" fontId="9" fillId="0" borderId="0" xfId="0" applyFont="1" applyAlignment="1">
      <alignment horizontal="center"/>
    </xf>
    <xf numFmtId="164" fontId="9" fillId="0" borderId="0" xfId="0" applyNumberFormat="1" applyFont="1"/>
    <xf numFmtId="0" fontId="8" fillId="0" borderId="0" xfId="0" applyFont="1"/>
    <xf numFmtId="0" fontId="0" fillId="4" borderId="0" xfId="0" applyFill="1"/>
    <xf numFmtId="0" fontId="0" fillId="4" borderId="13" xfId="0" applyFill="1" applyBorder="1"/>
    <xf numFmtId="0" fontId="14" fillId="0" borderId="8" xfId="0" applyFont="1" applyBorder="1"/>
    <xf numFmtId="0" fontId="0" fillId="0" borderId="10" xfId="0" applyBorder="1"/>
    <xf numFmtId="0" fontId="14" fillId="4" borderId="11" xfId="0" applyFont="1" applyFill="1" applyBorder="1"/>
    <xf numFmtId="0" fontId="0" fillId="4" borderId="12" xfId="0" applyFill="1" applyBorder="1"/>
    <xf numFmtId="0" fontId="14" fillId="8" borderId="1" xfId="0" applyFont="1" applyFill="1" applyBorder="1"/>
    <xf numFmtId="0" fontId="0" fillId="8" borderId="2" xfId="0" applyFill="1" applyBorder="1"/>
    <xf numFmtId="0" fontId="0" fillId="8" borderId="3" xfId="0" applyFill="1" applyBorder="1"/>
    <xf numFmtId="0" fontId="0" fillId="0" borderId="12" xfId="0" applyBorder="1"/>
    <xf numFmtId="0" fontId="14" fillId="0" borderId="21" xfId="0" applyFont="1" applyBorder="1"/>
    <xf numFmtId="0" fontId="14" fillId="4" borderId="22" xfId="0" applyFont="1" applyFill="1" applyBorder="1"/>
    <xf numFmtId="0" fontId="14" fillId="8" borderId="23" xfId="0" applyFont="1" applyFill="1" applyBorder="1"/>
    <xf numFmtId="0" fontId="24" fillId="0" borderId="0" xfId="0" applyFont="1"/>
    <xf numFmtId="0" fontId="25" fillId="0" borderId="0" xfId="0" applyFont="1"/>
    <xf numFmtId="0" fontId="26" fillId="0" borderId="0" xfId="0" applyFont="1"/>
    <xf numFmtId="0" fontId="14" fillId="0" borderId="9" xfId="0" applyFont="1" applyBorder="1"/>
    <xf numFmtId="0" fontId="0" fillId="8" borderId="13" xfId="0" applyFill="1" applyBorder="1"/>
    <xf numFmtId="0" fontId="23" fillId="0" borderId="0" xfId="0" applyFont="1" applyAlignment="1">
      <alignment horizontal="left" indent="2"/>
    </xf>
    <xf numFmtId="164" fontId="11" fillId="0" borderId="0" xfId="0" applyNumberFormat="1" applyFont="1" applyAlignment="1">
      <alignment horizontal="center"/>
    </xf>
    <xf numFmtId="164" fontId="14" fillId="0" borderId="0" xfId="0" applyNumberFormat="1" applyFont="1" applyAlignment="1">
      <alignment horizontal="center"/>
    </xf>
    <xf numFmtId="0" fontId="11" fillId="0" borderId="0" xfId="0" applyFont="1" applyAlignment="1">
      <alignment horizontal="center"/>
    </xf>
    <xf numFmtId="0" fontId="21" fillId="0" borderId="0" xfId="0" applyFont="1"/>
    <xf numFmtId="44" fontId="0" fillId="8" borderId="24" xfId="1" applyFont="1" applyFill="1" applyBorder="1"/>
    <xf numFmtId="44" fontId="0" fillId="4" borderId="13" xfId="1" applyFont="1" applyFill="1" applyBorder="1"/>
    <xf numFmtId="44" fontId="0" fillId="8" borderId="13" xfId="1" applyFont="1" applyFill="1" applyBorder="1"/>
    <xf numFmtId="44" fontId="0" fillId="8" borderId="13" xfId="0" applyNumberFormat="1" applyFill="1" applyBorder="1"/>
    <xf numFmtId="0" fontId="14" fillId="0" borderId="11" xfId="0" applyFont="1" applyBorder="1"/>
    <xf numFmtId="0" fontId="14" fillId="0" borderId="1" xfId="0" applyFont="1" applyBorder="1" applyAlignment="1">
      <alignment horizontal="left"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16" fillId="0" borderId="0" xfId="0" applyFont="1" applyAlignment="1">
      <alignment horizontal="left"/>
    </xf>
    <xf numFmtId="0" fontId="3" fillId="0" borderId="0" xfId="0" applyFont="1" applyAlignment="1">
      <alignment horizontal="center"/>
    </xf>
    <xf numFmtId="164" fontId="2" fillId="0" borderId="0" xfId="0" applyNumberFormat="1" applyFont="1"/>
    <xf numFmtId="0" fontId="33" fillId="0" borderId="0" xfId="0" applyFont="1"/>
    <xf numFmtId="164" fontId="2" fillId="4" borderId="13" xfId="0" applyNumberFormat="1" applyFont="1" applyFill="1" applyBorder="1"/>
    <xf numFmtId="164" fontId="2" fillId="5" borderId="13" xfId="0" applyNumberFormat="1" applyFont="1" applyFill="1" applyBorder="1" applyAlignment="1">
      <alignment horizontal="left"/>
    </xf>
    <xf numFmtId="0" fontId="34" fillId="0" borderId="0" xfId="0" applyFont="1"/>
    <xf numFmtId="164" fontId="2" fillId="4" borderId="24" xfId="0" applyNumberFormat="1" applyFont="1" applyFill="1" applyBorder="1"/>
    <xf numFmtId="164" fontId="5" fillId="0" borderId="0" xfId="0" applyNumberFormat="1" applyFont="1"/>
    <xf numFmtId="0" fontId="5" fillId="0" borderId="0" xfId="0" applyFont="1" applyAlignment="1">
      <alignment wrapText="1"/>
    </xf>
    <xf numFmtId="165" fontId="2" fillId="0" borderId="0" xfId="1" applyNumberFormat="1" applyFont="1" applyFill="1" applyBorder="1"/>
    <xf numFmtId="164" fontId="0" fillId="8" borderId="25" xfId="0" applyNumberFormat="1" applyFill="1" applyBorder="1" applyAlignment="1">
      <alignment horizontal="left"/>
    </xf>
    <xf numFmtId="0" fontId="15" fillId="0" borderId="26" xfId="0" applyFont="1" applyBorder="1"/>
    <xf numFmtId="0" fontId="2" fillId="2" borderId="26" xfId="0" applyFont="1" applyFill="1" applyBorder="1"/>
    <xf numFmtId="0" fontId="16" fillId="0" borderId="26" xfId="0" applyFont="1" applyBorder="1" applyAlignment="1">
      <alignment horizontal="left"/>
    </xf>
    <xf numFmtId="164" fontId="0" fillId="8" borderId="27" xfId="0" applyNumberFormat="1" applyFill="1" applyBorder="1" applyAlignment="1">
      <alignment horizontal="left"/>
    </xf>
    <xf numFmtId="0" fontId="13" fillId="0" borderId="0" xfId="0" applyFont="1" applyAlignment="1">
      <alignment horizontal="left"/>
    </xf>
    <xf numFmtId="0" fontId="35" fillId="0" borderId="0" xfId="0" applyFont="1"/>
    <xf numFmtId="0" fontId="20" fillId="0" borderId="28" xfId="0" applyFont="1" applyBorder="1"/>
    <xf numFmtId="164" fontId="19" fillId="2" borderId="29" xfId="0" applyNumberFormat="1" applyFont="1" applyFill="1" applyBorder="1"/>
    <xf numFmtId="49" fontId="2" fillId="2" borderId="0" xfId="0" applyNumberFormat="1" applyFont="1" applyFill="1" applyAlignment="1">
      <alignment horizontal="center"/>
    </xf>
    <xf numFmtId="0" fontId="2" fillId="2" borderId="0" xfId="0" applyFont="1" applyFill="1" applyAlignment="1">
      <alignment horizontal="center"/>
    </xf>
    <xf numFmtId="164" fontId="7" fillId="2" borderId="0" xfId="0" applyNumberFormat="1" applyFont="1" applyFill="1"/>
    <xf numFmtId="0" fontId="13" fillId="0" borderId="26" xfId="0" applyFont="1" applyBorder="1" applyAlignment="1">
      <alignment horizontal="left"/>
    </xf>
    <xf numFmtId="0" fontId="0" fillId="0" borderId="26" xfId="0" applyBorder="1"/>
    <xf numFmtId="0" fontId="18" fillId="0" borderId="26" xfId="0" applyFont="1" applyBorder="1"/>
    <xf numFmtId="0" fontId="1" fillId="0" borderId="26" xfId="0" applyFont="1" applyBorder="1"/>
    <xf numFmtId="0" fontId="33" fillId="0" borderId="26" xfId="0" applyFont="1" applyBorder="1"/>
    <xf numFmtId="0" fontId="5" fillId="2" borderId="26" xfId="0" applyFont="1" applyFill="1" applyBorder="1"/>
    <xf numFmtId="0" fontId="16" fillId="0" borderId="0" xfId="0" applyFont="1" applyAlignment="1">
      <alignment horizontal="center"/>
    </xf>
    <xf numFmtId="0" fontId="16" fillId="0" borderId="26" xfId="0" applyFont="1" applyBorder="1" applyAlignment="1">
      <alignment horizontal="center"/>
    </xf>
    <xf numFmtId="9" fontId="14" fillId="4" borderId="0" xfId="0" applyNumberFormat="1" applyFont="1" applyFill="1" applyAlignment="1">
      <alignment horizontal="center"/>
    </xf>
    <xf numFmtId="164" fontId="11" fillId="0" borderId="26" xfId="0" applyNumberFormat="1" applyFont="1" applyBorder="1" applyAlignment="1">
      <alignment horizontal="center"/>
    </xf>
    <xf numFmtId="0" fontId="15" fillId="0" borderId="26" xfId="0" applyFont="1" applyBorder="1" applyAlignment="1">
      <alignment horizontal="center"/>
    </xf>
    <xf numFmtId="0" fontId="34" fillId="0" borderId="26" xfId="0" applyFont="1" applyBorder="1"/>
    <xf numFmtId="165" fontId="0" fillId="8" borderId="13" xfId="1" applyNumberFormat="1" applyFont="1" applyFill="1" applyBorder="1"/>
    <xf numFmtId="164" fontId="2" fillId="14" borderId="13" xfId="0" applyNumberFormat="1" applyFont="1" applyFill="1" applyBorder="1"/>
    <xf numFmtId="0" fontId="15" fillId="6" borderId="26" xfId="0" applyFont="1" applyFill="1" applyBorder="1"/>
    <xf numFmtId="164" fontId="0" fillId="6" borderId="0" xfId="0" applyNumberFormat="1" applyFill="1" applyAlignment="1">
      <alignment horizontal="left"/>
    </xf>
    <xf numFmtId="164" fontId="2" fillId="6" borderId="0" xfId="0" applyNumberFormat="1" applyFont="1" applyFill="1"/>
    <xf numFmtId="164" fontId="2" fillId="7" borderId="0" xfId="0" applyNumberFormat="1" applyFont="1" applyFill="1" applyAlignment="1">
      <alignment horizontal="left"/>
    </xf>
    <xf numFmtId="164" fontId="2" fillId="7" borderId="26" xfId="0" applyNumberFormat="1" applyFont="1" applyFill="1" applyBorder="1" applyAlignment="1">
      <alignment horizontal="left"/>
    </xf>
    <xf numFmtId="164" fontId="2" fillId="7" borderId="0" xfId="0" applyNumberFormat="1" applyFont="1" applyFill="1"/>
    <xf numFmtId="164" fontId="19" fillId="7" borderId="0" xfId="0" applyNumberFormat="1" applyFont="1" applyFill="1"/>
    <xf numFmtId="0" fontId="2" fillId="7" borderId="26" xfId="0" applyFont="1" applyFill="1" applyBorder="1"/>
    <xf numFmtId="0" fontId="0" fillId="6" borderId="26" xfId="0" applyFill="1" applyBorder="1"/>
    <xf numFmtId="0" fontId="2" fillId="6" borderId="0" xfId="0" applyFont="1" applyFill="1"/>
    <xf numFmtId="164" fontId="5" fillId="6" borderId="0" xfId="0" applyNumberFormat="1" applyFont="1" applyFill="1"/>
    <xf numFmtId="165" fontId="2" fillId="6" borderId="0" xfId="1" applyNumberFormat="1" applyFont="1" applyFill="1" applyBorder="1"/>
    <xf numFmtId="0" fontId="9" fillId="6" borderId="0" xfId="0" applyFont="1" applyFill="1"/>
    <xf numFmtId="9" fontId="13" fillId="0" borderId="0" xfId="2" applyFont="1" applyBorder="1" applyAlignment="1">
      <alignment horizontal="left"/>
    </xf>
    <xf numFmtId="164" fontId="2" fillId="2" borderId="0" xfId="0" applyNumberFormat="1" applyFont="1" applyFill="1" applyAlignment="1">
      <alignment horizontal="left"/>
    </xf>
    <xf numFmtId="9" fontId="5" fillId="2" borderId="26" xfId="2" applyFont="1" applyFill="1" applyBorder="1" applyAlignment="1">
      <alignment horizontal="left"/>
    </xf>
    <xf numFmtId="9" fontId="13" fillId="2" borderId="0" xfId="2" applyFont="1" applyFill="1" applyAlignment="1">
      <alignment horizontal="left"/>
    </xf>
    <xf numFmtId="9" fontId="36" fillId="2" borderId="0" xfId="0" applyNumberFormat="1" applyFont="1" applyFill="1"/>
    <xf numFmtId="0" fontId="36" fillId="2" borderId="0" xfId="0" applyFont="1" applyFill="1"/>
    <xf numFmtId="9" fontId="36" fillId="0" borderId="26" xfId="0" applyNumberFormat="1" applyFont="1" applyBorder="1"/>
    <xf numFmtId="0" fontId="17" fillId="0" borderId="0" xfId="0" applyFont="1" applyAlignment="1">
      <alignment horizontal="center"/>
    </xf>
    <xf numFmtId="0" fontId="17" fillId="0" borderId="0" xfId="0" applyFont="1"/>
    <xf numFmtId="164" fontId="1" fillId="0" borderId="0" xfId="0" applyNumberFormat="1" applyFont="1"/>
    <xf numFmtId="0" fontId="40" fillId="0" borderId="13" xfId="0" applyFont="1" applyBorder="1"/>
    <xf numFmtId="0" fontId="14" fillId="3" borderId="11" xfId="0" applyFont="1" applyFill="1" applyBorder="1"/>
    <xf numFmtId="0" fontId="0" fillId="3" borderId="0" xfId="0" applyFill="1"/>
    <xf numFmtId="0" fontId="0" fillId="3" borderId="12" xfId="0" applyFill="1" applyBorder="1"/>
    <xf numFmtId="0" fontId="14" fillId="3" borderId="22" xfId="0" applyFont="1" applyFill="1" applyBorder="1"/>
    <xf numFmtId="0" fontId="10" fillId="15" borderId="15" xfId="0" applyFont="1" applyFill="1" applyBorder="1"/>
    <xf numFmtId="0" fontId="10" fillId="15" borderId="15" xfId="0" applyFont="1" applyFill="1" applyBorder="1" applyAlignment="1">
      <alignment horizontal="center"/>
    </xf>
    <xf numFmtId="0" fontId="10" fillId="15" borderId="13" xfId="0" applyFont="1" applyFill="1" applyBorder="1"/>
    <xf numFmtId="0" fontId="10" fillId="15" borderId="13" xfId="0" applyFont="1" applyFill="1" applyBorder="1" applyAlignment="1">
      <alignment horizontal="center"/>
    </xf>
    <xf numFmtId="0" fontId="10" fillId="15" borderId="19" xfId="0" applyFont="1" applyFill="1" applyBorder="1"/>
    <xf numFmtId="0" fontId="10" fillId="15" borderId="19" xfId="0" applyFont="1" applyFill="1" applyBorder="1" applyAlignment="1">
      <alignment horizontal="center"/>
    </xf>
    <xf numFmtId="0" fontId="10" fillId="15" borderId="30" xfId="0" applyFont="1" applyFill="1" applyBorder="1"/>
    <xf numFmtId="0" fontId="10" fillId="15" borderId="31" xfId="0" applyFont="1" applyFill="1" applyBorder="1"/>
    <xf numFmtId="6" fontId="14" fillId="0" borderId="0" xfId="0" applyNumberFormat="1" applyFont="1"/>
    <xf numFmtId="0" fontId="14" fillId="3" borderId="14" xfId="0" applyFont="1" applyFill="1" applyBorder="1"/>
    <xf numFmtId="0" fontId="14" fillId="3" borderId="32" xfId="0" applyFont="1" applyFill="1" applyBorder="1"/>
    <xf numFmtId="0" fontId="14" fillId="16" borderId="2" xfId="0" applyFont="1" applyFill="1" applyBorder="1"/>
    <xf numFmtId="0" fontId="22" fillId="17" borderId="2" xfId="0" applyFont="1" applyFill="1" applyBorder="1" applyAlignment="1">
      <alignment horizontal="center"/>
    </xf>
    <xf numFmtId="0" fontId="14" fillId="3" borderId="33" xfId="0" applyFont="1" applyFill="1" applyBorder="1"/>
    <xf numFmtId="0" fontId="10" fillId="15" borderId="24" xfId="0" applyFont="1" applyFill="1" applyBorder="1"/>
    <xf numFmtId="0" fontId="10" fillId="15" borderId="24" xfId="0" applyFont="1" applyFill="1" applyBorder="1" applyAlignment="1">
      <alignment horizontal="center"/>
    </xf>
    <xf numFmtId="0" fontId="14" fillId="16" borderId="1" xfId="0" applyFont="1" applyFill="1" applyBorder="1"/>
    <xf numFmtId="0" fontId="17" fillId="0" borderId="11" xfId="0" applyFont="1" applyBorder="1"/>
    <xf numFmtId="0" fontId="17" fillId="0" borderId="5" xfId="0" applyFont="1" applyBorder="1"/>
    <xf numFmtId="0" fontId="9" fillId="0" borderId="6" xfId="0" applyFont="1" applyBorder="1"/>
    <xf numFmtId="0" fontId="0" fillId="0" borderId="6" xfId="0" applyBorder="1"/>
    <xf numFmtId="0" fontId="9" fillId="0" borderId="6" xfId="0" applyFont="1" applyBorder="1" applyAlignment="1">
      <alignment horizontal="center"/>
    </xf>
    <xf numFmtId="164" fontId="9" fillId="0" borderId="7" xfId="0" applyNumberFormat="1" applyFont="1" applyBorder="1"/>
    <xf numFmtId="0" fontId="37" fillId="0" borderId="0" xfId="0" applyFont="1" applyAlignment="1">
      <alignment vertical="center" wrapText="1"/>
    </xf>
    <xf numFmtId="1" fontId="10" fillId="16" borderId="15" xfId="0" applyNumberFormat="1" applyFont="1" applyFill="1" applyBorder="1"/>
    <xf numFmtId="1" fontId="10" fillId="16" borderId="13" xfId="0" applyNumberFormat="1" applyFont="1" applyFill="1" applyBorder="1"/>
    <xf numFmtId="1" fontId="10" fillId="16" borderId="24" xfId="0" applyNumberFormat="1" applyFont="1" applyFill="1" applyBorder="1"/>
    <xf numFmtId="1" fontId="14" fillId="16" borderId="2" xfId="0" applyNumberFormat="1" applyFont="1" applyFill="1" applyBorder="1"/>
    <xf numFmtId="0" fontId="24" fillId="0" borderId="5" xfId="0" applyFont="1" applyBorder="1"/>
    <xf numFmtId="44" fontId="10" fillId="15" borderId="16" xfId="1" applyFont="1" applyFill="1" applyBorder="1"/>
    <xf numFmtId="44" fontId="10" fillId="15" borderId="17" xfId="1" applyFont="1" applyFill="1" applyBorder="1"/>
    <xf numFmtId="44" fontId="14" fillId="0" borderId="3" xfId="1" applyFont="1" applyFill="1" applyBorder="1"/>
    <xf numFmtId="1" fontId="10" fillId="16" borderId="19" xfId="0" applyNumberFormat="1" applyFont="1" applyFill="1" applyBorder="1"/>
    <xf numFmtId="44" fontId="10" fillId="15" borderId="20" xfId="1" applyFont="1" applyFill="1" applyBorder="1"/>
    <xf numFmtId="0" fontId="14" fillId="3" borderId="34" xfId="0" applyFont="1" applyFill="1" applyBorder="1"/>
    <xf numFmtId="44" fontId="10" fillId="15" borderId="35" xfId="1" applyFont="1" applyFill="1" applyBorder="1"/>
    <xf numFmtId="0" fontId="41" fillId="4" borderId="6" xfId="0" applyFont="1" applyFill="1" applyBorder="1" applyAlignment="1">
      <alignment horizontal="center"/>
    </xf>
    <xf numFmtId="0" fontId="10" fillId="18" borderId="6" xfId="0" applyFont="1" applyFill="1" applyBorder="1"/>
    <xf numFmtId="44" fontId="10" fillId="8" borderId="6" xfId="1" applyFont="1" applyFill="1" applyBorder="1"/>
    <xf numFmtId="44" fontId="10" fillId="0" borderId="7" xfId="1" applyFont="1" applyFill="1" applyBorder="1"/>
    <xf numFmtId="0" fontId="17" fillId="0" borderId="10" xfId="0" applyFont="1" applyBorder="1" applyAlignment="1">
      <alignment horizontal="center"/>
    </xf>
    <xf numFmtId="0" fontId="0" fillId="0" borderId="6" xfId="0" applyBorder="1" applyAlignment="1">
      <alignment horizontal="center"/>
    </xf>
    <xf numFmtId="164" fontId="9" fillId="0" borderId="7" xfId="0" applyNumberFormat="1" applyFont="1" applyBorder="1" applyAlignment="1">
      <alignment horizontal="center"/>
    </xf>
    <xf numFmtId="0" fontId="38" fillId="0" borderId="0" xfId="0" applyFont="1" applyAlignment="1">
      <alignment vertical="center" wrapText="1"/>
    </xf>
    <xf numFmtId="0" fontId="39" fillId="0" borderId="0" xfId="0" applyFont="1" applyAlignment="1">
      <alignment vertical="center" wrapText="1"/>
    </xf>
    <xf numFmtId="44" fontId="10" fillId="15" borderId="36" xfId="1" applyFont="1" applyFill="1" applyBorder="1"/>
    <xf numFmtId="0" fontId="17" fillId="0" borderId="12" xfId="0" applyFont="1" applyBorder="1" applyAlignment="1">
      <alignment horizontal="center"/>
    </xf>
    <xf numFmtId="0" fontId="14" fillId="3" borderId="18" xfId="0" applyFont="1" applyFill="1" applyBorder="1"/>
    <xf numFmtId="44" fontId="10" fillId="15" borderId="4" xfId="1" applyFont="1" applyFill="1" applyBorder="1"/>
    <xf numFmtId="0" fontId="40" fillId="0" borderId="0" xfId="0" applyFont="1"/>
    <xf numFmtId="1" fontId="42" fillId="0" borderId="0" xfId="1" applyNumberFormat="1" applyFont="1" applyFill="1" applyBorder="1"/>
    <xf numFmtId="0" fontId="43" fillId="8" borderId="13" xfId="0" applyFont="1" applyFill="1" applyBorder="1"/>
    <xf numFmtId="1" fontId="43" fillId="0" borderId="13" xfId="1" applyNumberFormat="1" applyFont="1" applyBorder="1"/>
    <xf numFmtId="0" fontId="43" fillId="0" borderId="13" xfId="0" applyFont="1" applyBorder="1"/>
    <xf numFmtId="1" fontId="43" fillId="8" borderId="13" xfId="1" applyNumberFormat="1" applyFont="1" applyFill="1" applyBorder="1"/>
    <xf numFmtId="44" fontId="43" fillId="8" borderId="13" xfId="1" applyFont="1" applyFill="1" applyBorder="1"/>
    <xf numFmtId="0" fontId="14" fillId="6" borderId="0" xfId="0" applyFont="1" applyFill="1"/>
    <xf numFmtId="9" fontId="2" fillId="2" borderId="0" xfId="2" applyFont="1" applyFill="1" applyAlignment="1">
      <alignment horizontal="left"/>
    </xf>
    <xf numFmtId="164" fontId="2" fillId="5" borderId="24" xfId="0" applyNumberFormat="1" applyFont="1" applyFill="1" applyBorder="1" applyAlignment="1">
      <alignment horizontal="left"/>
    </xf>
    <xf numFmtId="164" fontId="2" fillId="8" borderId="25" xfId="0" applyNumberFormat="1" applyFont="1" applyFill="1" applyBorder="1" applyAlignment="1">
      <alignment horizontal="left"/>
    </xf>
    <xf numFmtId="0" fontId="16" fillId="6" borderId="0" xfId="0" applyFont="1" applyFill="1"/>
    <xf numFmtId="0" fontId="10" fillId="6" borderId="0" xfId="0" applyFont="1" applyFill="1"/>
    <xf numFmtId="0" fontId="26" fillId="6" borderId="0" xfId="0" applyFont="1" applyFill="1"/>
    <xf numFmtId="0" fontId="0" fillId="0" borderId="13" xfId="0" applyBorder="1"/>
    <xf numFmtId="0" fontId="47" fillId="19" borderId="0" xfId="0" applyFont="1" applyFill="1"/>
    <xf numFmtId="6" fontId="47" fillId="18" borderId="0" xfId="0" applyNumberFormat="1" applyFont="1" applyFill="1" applyAlignment="1">
      <alignment horizontal="right" vertical="top"/>
    </xf>
    <xf numFmtId="0" fontId="47" fillId="18" borderId="0" xfId="0" applyFont="1" applyFill="1" applyAlignment="1">
      <alignment horizontal="right" vertical="top"/>
    </xf>
    <xf numFmtId="6" fontId="47" fillId="18" borderId="0" xfId="0" applyNumberFormat="1" applyFont="1" applyFill="1" applyAlignment="1">
      <alignment horizontal="right"/>
    </xf>
    <xf numFmtId="10" fontId="47" fillId="18" borderId="0" xfId="0" applyNumberFormat="1" applyFont="1" applyFill="1"/>
    <xf numFmtId="0" fontId="47" fillId="18" borderId="0" xfId="0" applyFont="1" applyFill="1"/>
    <xf numFmtId="9" fontId="47" fillId="18" borderId="0" xfId="0" applyNumberFormat="1" applyFont="1" applyFill="1"/>
    <xf numFmtId="0" fontId="47" fillId="0" borderId="0" xfId="0" applyFont="1"/>
    <xf numFmtId="9" fontId="47" fillId="18" borderId="0" xfId="0" applyNumberFormat="1" applyFont="1" applyFill="1" applyAlignment="1">
      <alignment horizontal="right" vertical="top"/>
    </xf>
    <xf numFmtId="0" fontId="47" fillId="20" borderId="0" xfId="0" applyFont="1" applyFill="1"/>
    <xf numFmtId="6" fontId="47" fillId="21" borderId="0" xfId="0" applyNumberFormat="1" applyFont="1" applyFill="1" applyAlignment="1">
      <alignment horizontal="right" vertical="top"/>
    </xf>
    <xf numFmtId="0" fontId="47" fillId="0" borderId="0" xfId="0" applyFont="1" applyAlignment="1">
      <alignment horizontal="right"/>
    </xf>
    <xf numFmtId="0" fontId="15" fillId="0" borderId="26" xfId="0" applyFont="1" applyBorder="1" applyAlignment="1">
      <alignment horizontal="left"/>
    </xf>
    <xf numFmtId="0" fontId="15" fillId="0" borderId="2" xfId="0" applyFont="1" applyBorder="1"/>
    <xf numFmtId="0" fontId="0" fillId="0" borderId="2" xfId="0" applyBorder="1"/>
    <xf numFmtId="0" fontId="0" fillId="15" borderId="0" xfId="0" applyFill="1"/>
    <xf numFmtId="0" fontId="0" fillId="22" borderId="0" xfId="0" applyFill="1"/>
    <xf numFmtId="0" fontId="48" fillId="0" borderId="0" xfId="0" applyFont="1"/>
    <xf numFmtId="0" fontId="48" fillId="0" borderId="0" xfId="0" applyFont="1" applyAlignment="1">
      <alignment wrapText="1"/>
    </xf>
    <xf numFmtId="0" fontId="50" fillId="16" borderId="13" xfId="0" applyFont="1" applyFill="1" applyBorder="1"/>
    <xf numFmtId="0" fontId="0" fillId="15" borderId="39" xfId="0" applyFill="1" applyBorder="1" applyAlignment="1">
      <alignment horizontal="center"/>
    </xf>
    <xf numFmtId="0" fontId="48" fillId="0" borderId="13" xfId="0" applyFont="1" applyBorder="1"/>
    <xf numFmtId="0" fontId="50" fillId="0" borderId="13" xfId="0" applyFont="1" applyBorder="1"/>
    <xf numFmtId="6" fontId="0" fillId="0" borderId="13" xfId="0" applyNumberFormat="1" applyBorder="1"/>
    <xf numFmtId="0" fontId="0" fillId="19" borderId="0" xfId="0" applyFill="1"/>
    <xf numFmtId="0" fontId="14" fillId="0" borderId="0" xfId="0" applyFont="1" applyAlignment="1">
      <alignment horizontal="left"/>
    </xf>
    <xf numFmtId="0" fontId="14" fillId="0" borderId="0" xfId="0" applyFont="1" applyAlignment="1">
      <alignment horizontal="left" wrapText="1"/>
    </xf>
    <xf numFmtId="0" fontId="18" fillId="0" borderId="0" xfId="0" applyFont="1" applyAlignment="1">
      <alignment horizontal="left" wrapText="1"/>
    </xf>
    <xf numFmtId="14" fontId="0" fillId="15" borderId="0" xfId="0" applyNumberFormat="1" applyFill="1"/>
    <xf numFmtId="0" fontId="0" fillId="15" borderId="38" xfId="0" applyFill="1" applyBorder="1" applyAlignment="1">
      <alignment horizontal="center"/>
    </xf>
    <xf numFmtId="0" fontId="0" fillId="15" borderId="37" xfId="0" applyFill="1" applyBorder="1" applyAlignment="1">
      <alignment horizontal="center"/>
    </xf>
    <xf numFmtId="44" fontId="0" fillId="16" borderId="0" xfId="1" applyFont="1" applyFill="1"/>
    <xf numFmtId="9" fontId="0" fillId="15" borderId="0" xfId="0" applyNumberFormat="1" applyFill="1"/>
    <xf numFmtId="9" fontId="0" fillId="21" borderId="0" xfId="0" applyNumberFormat="1" applyFill="1"/>
    <xf numFmtId="14" fontId="49" fillId="16" borderId="13" xfId="0" applyNumberFormat="1" applyFont="1" applyFill="1" applyBorder="1"/>
    <xf numFmtId="44" fontId="0" fillId="0" borderId="0" xfId="1" applyFont="1"/>
    <xf numFmtId="14" fontId="49" fillId="15" borderId="13" xfId="0" applyNumberFormat="1" applyFont="1" applyFill="1" applyBorder="1"/>
    <xf numFmtId="44" fontId="0" fillId="16" borderId="0" xfId="0" applyNumberFormat="1" applyFill="1"/>
    <xf numFmtId="6" fontId="47" fillId="21" borderId="0" xfId="0" applyNumberFormat="1" applyFont="1" applyFill="1"/>
    <xf numFmtId="165" fontId="0" fillId="0" borderId="0" xfId="0" applyNumberFormat="1"/>
    <xf numFmtId="165" fontId="45" fillId="0" borderId="0" xfId="0" applyNumberFormat="1" applyFont="1"/>
    <xf numFmtId="44" fontId="49" fillId="15" borderId="13" xfId="1" applyFont="1" applyFill="1" applyBorder="1"/>
    <xf numFmtId="44" fontId="49" fillId="0" borderId="0" xfId="1" applyFont="1" applyFill="1" applyBorder="1"/>
    <xf numFmtId="44" fontId="10" fillId="21" borderId="0" xfId="1" applyFont="1" applyFill="1"/>
    <xf numFmtId="0" fontId="15" fillId="0" borderId="0" xfId="0" applyFont="1" applyAlignment="1">
      <alignment horizontal="left"/>
    </xf>
    <xf numFmtId="0" fontId="27" fillId="11" borderId="9" xfId="0" applyFont="1" applyFill="1" applyBorder="1" applyAlignment="1">
      <alignment horizontal="left" vertical="top" wrapText="1"/>
    </xf>
    <xf numFmtId="0" fontId="27" fillId="13" borderId="6" xfId="0" applyFont="1" applyFill="1" applyBorder="1" applyAlignment="1">
      <alignment horizontal="center"/>
    </xf>
    <xf numFmtId="0" fontId="37" fillId="0" borderId="0" xfId="0" applyFont="1" applyAlignment="1">
      <alignment vertical="center" wrapText="1"/>
    </xf>
    <xf numFmtId="0" fontId="23" fillId="10" borderId="5" xfId="0" applyFont="1" applyFill="1" applyBorder="1" applyAlignment="1">
      <alignment horizontal="left" wrapText="1"/>
    </xf>
    <xf numFmtId="0" fontId="23" fillId="10" borderId="6" xfId="0" applyFont="1" applyFill="1" applyBorder="1" applyAlignment="1">
      <alignment horizontal="left" wrapText="1"/>
    </xf>
    <xf numFmtId="0" fontId="23" fillId="10" borderId="7" xfId="0" applyFont="1" applyFill="1" applyBorder="1" applyAlignment="1">
      <alignment horizontal="left" wrapText="1"/>
    </xf>
    <xf numFmtId="0" fontId="14" fillId="0" borderId="8" xfId="0" applyFont="1" applyBorder="1" applyAlignment="1">
      <alignment horizontal="left" wrapText="1"/>
    </xf>
    <xf numFmtId="0" fontId="14" fillId="0" borderId="9" xfId="0" applyFont="1" applyBorder="1" applyAlignment="1">
      <alignment horizontal="left" wrapText="1"/>
    </xf>
    <xf numFmtId="0" fontId="14" fillId="0" borderId="10" xfId="0" applyFont="1" applyBorder="1" applyAlignment="1">
      <alignment horizontal="left" wrapText="1"/>
    </xf>
    <xf numFmtId="0" fontId="11" fillId="0" borderId="0" xfId="0" applyFont="1" applyAlignment="1">
      <alignment horizontal="center"/>
    </xf>
    <xf numFmtId="164" fontId="14" fillId="0" borderId="0" xfId="0" applyNumberFormat="1" applyFont="1" applyAlignment="1">
      <alignment horizontal="center"/>
    </xf>
    <xf numFmtId="0" fontId="52" fillId="0" borderId="0" xfId="0" applyFont="1"/>
    <xf numFmtId="6" fontId="0" fillId="8" borderId="0" xfId="0" applyNumberFormat="1" applyFill="1"/>
    <xf numFmtId="0" fontId="51" fillId="6" borderId="0" xfId="8" applyFill="1"/>
    <xf numFmtId="6" fontId="0" fillId="6" borderId="0" xfId="0" applyNumberFormat="1" applyFill="1"/>
    <xf numFmtId="6" fontId="47" fillId="8" borderId="0" xfId="0" applyNumberFormat="1" applyFont="1" applyFill="1"/>
    <xf numFmtId="8" fontId="47" fillId="8" borderId="0" xfId="0" applyNumberFormat="1" applyFont="1" applyFill="1" applyAlignment="1">
      <alignment horizontal="right" wrapText="1"/>
    </xf>
    <xf numFmtId="0" fontId="0" fillId="0" borderId="0" xfId="0" applyBorder="1"/>
    <xf numFmtId="0" fontId="44" fillId="0" borderId="0" xfId="0" applyFont="1" applyBorder="1"/>
    <xf numFmtId="0" fontId="40" fillId="0" borderId="0" xfId="0" applyFont="1" applyBorder="1"/>
    <xf numFmtId="165" fontId="0" fillId="4" borderId="0" xfId="0" applyNumberFormat="1" applyFill="1" applyBorder="1"/>
    <xf numFmtId="0" fontId="53" fillId="0" borderId="0" xfId="0" applyFont="1"/>
    <xf numFmtId="0" fontId="27" fillId="12" borderId="40" xfId="0" applyFont="1" applyFill="1" applyBorder="1" applyAlignment="1">
      <alignment horizontal="center"/>
    </xf>
    <xf numFmtId="0" fontId="27" fillId="12" borderId="41" xfId="0" applyFont="1" applyFill="1" applyBorder="1" applyAlignment="1">
      <alignment horizontal="center"/>
    </xf>
    <xf numFmtId="0" fontId="27" fillId="12" borderId="42" xfId="0" applyFont="1" applyFill="1" applyBorder="1" applyAlignment="1">
      <alignment horizontal="center"/>
    </xf>
    <xf numFmtId="0" fontId="27" fillId="11" borderId="43" xfId="0" applyFont="1" applyFill="1" applyBorder="1" applyAlignment="1">
      <alignment horizontal="left" vertical="top" wrapText="1"/>
    </xf>
    <xf numFmtId="0" fontId="27" fillId="11" borderId="44" xfId="0" applyFont="1" applyFill="1" applyBorder="1" applyAlignment="1">
      <alignment horizontal="left" vertical="top" wrapText="1"/>
    </xf>
    <xf numFmtId="0" fontId="23" fillId="9" borderId="45" xfId="0" applyFont="1" applyFill="1" applyBorder="1"/>
    <xf numFmtId="0" fontId="23" fillId="9" borderId="0" xfId="0" applyFont="1" applyFill="1" applyBorder="1"/>
    <xf numFmtId="0" fontId="23" fillId="9" borderId="0" xfId="0" applyFont="1" applyFill="1" applyBorder="1" applyAlignment="1">
      <alignment horizontal="left" vertical="top" wrapText="1"/>
    </xf>
    <xf numFmtId="0" fontId="23" fillId="9" borderId="46" xfId="0" applyFont="1" applyFill="1" applyBorder="1" applyAlignment="1">
      <alignment horizontal="left" vertical="top" wrapText="1"/>
    </xf>
    <xf numFmtId="0" fontId="23" fillId="9" borderId="47" xfId="0" applyFont="1" applyFill="1" applyBorder="1"/>
    <xf numFmtId="0" fontId="27" fillId="13" borderId="49" xfId="0" applyFont="1" applyFill="1" applyBorder="1" applyAlignment="1">
      <alignment horizontal="center"/>
    </xf>
    <xf numFmtId="0" fontId="27" fillId="13" borderId="50" xfId="0" applyFont="1" applyFill="1" applyBorder="1" applyAlignment="1">
      <alignment horizontal="center"/>
    </xf>
    <xf numFmtId="0" fontId="27" fillId="11" borderId="45" xfId="0" applyFont="1" applyFill="1" applyBorder="1" applyAlignment="1">
      <alignment horizontal="left" vertical="top" wrapText="1"/>
    </xf>
    <xf numFmtId="0" fontId="27" fillId="11" borderId="0" xfId="0" applyFont="1" applyFill="1" applyBorder="1" applyAlignment="1">
      <alignment horizontal="left" vertical="top" wrapText="1"/>
    </xf>
    <xf numFmtId="0" fontId="27" fillId="11" borderId="46" xfId="0" applyFont="1" applyFill="1" applyBorder="1" applyAlignment="1">
      <alignment horizontal="left" vertical="top" wrapText="1"/>
    </xf>
    <xf numFmtId="0" fontId="27" fillId="11" borderId="45" xfId="0" applyFont="1" applyFill="1" applyBorder="1" applyAlignment="1">
      <alignment horizontal="left" vertical="top" wrapText="1"/>
    </xf>
    <xf numFmtId="0" fontId="27" fillId="11" borderId="0" xfId="0" applyFont="1" applyFill="1" applyBorder="1" applyAlignment="1">
      <alignment horizontal="left" vertical="top" wrapText="1"/>
    </xf>
    <xf numFmtId="0" fontId="27" fillId="11" borderId="46" xfId="0" applyFont="1" applyFill="1" applyBorder="1" applyAlignment="1">
      <alignment horizontal="left" vertical="top" wrapText="1"/>
    </xf>
    <xf numFmtId="0" fontId="23" fillId="9" borderId="45" xfId="0" applyFont="1" applyFill="1" applyBorder="1" applyAlignment="1">
      <alignment horizontal="left" vertical="top" wrapText="1"/>
    </xf>
    <xf numFmtId="0" fontId="27" fillId="9" borderId="0" xfId="0" applyFont="1" applyFill="1" applyBorder="1" applyAlignment="1">
      <alignment horizontal="left" vertical="top" wrapText="1"/>
    </xf>
    <xf numFmtId="0" fontId="23" fillId="9" borderId="51" xfId="0" applyFont="1" applyFill="1" applyBorder="1"/>
    <xf numFmtId="0" fontId="23" fillId="9" borderId="52" xfId="0" applyFont="1" applyFill="1" applyBorder="1"/>
    <xf numFmtId="0" fontId="23" fillId="9" borderId="2" xfId="0" applyFont="1" applyFill="1" applyBorder="1" applyAlignment="1"/>
    <xf numFmtId="0" fontId="23" fillId="9" borderId="48" xfId="0" applyFont="1" applyFill="1" applyBorder="1" applyAlignment="1"/>
    <xf numFmtId="0" fontId="23" fillId="9" borderId="52" xfId="0" applyFont="1" applyFill="1" applyBorder="1" applyAlignment="1"/>
    <xf numFmtId="0" fontId="23" fillId="9" borderId="53" xfId="0" applyFont="1" applyFill="1" applyBorder="1" applyAlignment="1"/>
    <xf numFmtId="0" fontId="14" fillId="0" borderId="8" xfId="0" applyFont="1" applyBorder="1" applyAlignment="1"/>
    <xf numFmtId="0" fontId="14" fillId="0" borderId="9" xfId="0" applyFont="1" applyBorder="1" applyAlignment="1"/>
  </cellXfs>
  <cellStyles count="9">
    <cellStyle name="Comma 2" xfId="6" xr:uid="{1B90B5D9-9FEF-4E9A-86EA-5B70ACD469F5}"/>
    <cellStyle name="Currency" xfId="1" builtinId="4"/>
    <cellStyle name="Currency 2 2" xfId="7" xr:uid="{919971E5-26D7-4ED2-B51E-00DD20DE7120}"/>
    <cellStyle name="Currency 3" xfId="5" xr:uid="{16A946D8-6E82-4B3D-AE3C-8665CBF79329}"/>
    <cellStyle name="Hyperlink" xfId="8" builtinId="8"/>
    <cellStyle name="Normal" xfId="0" builtinId="0"/>
    <cellStyle name="Normal 3" xfId="3" xr:uid="{2DC4DF82-A8D6-4A6F-932B-7CB4D3C049AC}"/>
    <cellStyle name="Percent" xfId="2" builtinId="5"/>
    <cellStyle name="Percent 3" xfId="4" xr:uid="{AEA511F7-DA67-4DD7-8699-97724301E8AA}"/>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D8189F3-D2C6-44A4-A660-A936BA9EE38F}">
  <we:reference id="29673e3c-d826-4f00-92ee-162334a52b1a" version="1.0.0.8" store="EXCatalog" storeType="EXCatalog"/>
  <we:alternateReferences>
    <we:reference id="WA200009404" version="1.0.0.8" store="en-US" storeType="OMEX"/>
  </we:alternateReferences>
  <we:properties>
    <we:property name="claude.fileId" value="&quot;0ebbb964-0ef5-4fa1-9218-d0518bd292c3&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5.xml.rels><?xml version="1.0" encoding="UTF-8" standalone="yes"?>
<Relationships xmlns="http://schemas.openxmlformats.org/package/2006/relationships"><Relationship Id="rId1" Type="http://schemas.openxmlformats.org/officeDocument/2006/relationships/hyperlink" Target="https://beacon.schneidercorp.com/Application.aspx?AppID=979&amp;LayerID=19792&amp;PageTypeID=2&amp;PageID=9703&amp;KeyValue=1530-NROCHEBLAV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9EABE-5AAB-43B2-9A60-6DF1B1D6BF3C}">
  <dimension ref="B1:G39"/>
  <sheetViews>
    <sheetView showGridLines="0" tabSelected="1" workbookViewId="0">
      <selection activeCell="B23" sqref="B23:G32"/>
    </sheetView>
  </sheetViews>
  <sheetFormatPr defaultRowHeight="12.6"/>
  <cols>
    <col min="2" max="2" width="51.85546875" customWidth="1"/>
    <col min="3" max="3" width="55.42578125" customWidth="1"/>
  </cols>
  <sheetData>
    <row r="1" spans="2:3" ht="12.95" thickBot="1"/>
    <row r="2" spans="2:3" ht="12.95">
      <c r="B2" s="53" t="s">
        <v>0</v>
      </c>
    </row>
    <row r="3" spans="2:3" ht="12.95">
      <c r="B3" s="54" t="s">
        <v>1</v>
      </c>
    </row>
    <row r="4" spans="2:3" ht="12.95">
      <c r="B4" s="138" t="s">
        <v>2</v>
      </c>
    </row>
    <row r="5" spans="2:3" ht="13.5" thickBot="1">
      <c r="B5" s="55" t="s">
        <v>3</v>
      </c>
    </row>
    <row r="7" spans="2:3" ht="14.1">
      <c r="B7" s="21" t="s">
        <v>4</v>
      </c>
      <c r="C7" s="43"/>
    </row>
    <row r="8" spans="2:3" ht="14.1">
      <c r="B8" s="21" t="s">
        <v>5</v>
      </c>
      <c r="C8" s="43"/>
    </row>
    <row r="9" spans="2:3" ht="14.1">
      <c r="B9" s="21" t="s">
        <v>6</v>
      </c>
      <c r="C9" s="43"/>
    </row>
    <row r="10" spans="2:3" ht="14.1">
      <c r="B10" s="21" t="s">
        <v>7</v>
      </c>
      <c r="C10" s="43"/>
    </row>
    <row r="11" spans="2:3" ht="14.1">
      <c r="B11" s="21" t="s">
        <v>8</v>
      </c>
      <c r="C11" s="43"/>
    </row>
    <row r="12" spans="2:3" ht="14.1">
      <c r="B12" s="21" t="s">
        <v>9</v>
      </c>
      <c r="C12" s="43"/>
    </row>
    <row r="13" spans="2:3" ht="14.1">
      <c r="B13" s="21" t="s">
        <v>10</v>
      </c>
      <c r="C13" s="43"/>
    </row>
    <row r="14" spans="2:3" ht="14.1">
      <c r="B14" s="199" t="s">
        <v>11</v>
      </c>
      <c r="C14" s="136"/>
    </row>
    <row r="15" spans="2:3" ht="14.1">
      <c r="B15" s="199" t="s">
        <v>12</v>
      </c>
      <c r="C15" s="136"/>
    </row>
    <row r="16" spans="2:3" ht="14.1">
      <c r="B16" s="199" t="s">
        <v>13</v>
      </c>
      <c r="C16" s="136"/>
    </row>
    <row r="17" spans="2:7" ht="14.1">
      <c r="B17" s="199" t="s">
        <v>14</v>
      </c>
      <c r="C17" s="136"/>
    </row>
    <row r="18" spans="2:7">
      <c r="B18" s="17"/>
    </row>
    <row r="19" spans="2:7" ht="14.1">
      <c r="B19" s="21" t="s">
        <v>15</v>
      </c>
      <c r="C19" s="43"/>
    </row>
    <row r="20" spans="2:7" ht="14.1">
      <c r="B20" s="21" t="s">
        <v>16</v>
      </c>
      <c r="C20" s="43"/>
    </row>
    <row r="22" spans="2:7" ht="12.75"/>
    <row r="23" spans="2:7" ht="12.75">
      <c r="B23" s="270" t="s">
        <v>17</v>
      </c>
      <c r="C23" s="271"/>
      <c r="D23" s="271"/>
      <c r="E23" s="271"/>
      <c r="F23" s="271"/>
      <c r="G23" s="272"/>
    </row>
    <row r="24" spans="2:7" ht="25.5" customHeight="1">
      <c r="B24" s="273" t="s">
        <v>18</v>
      </c>
      <c r="C24" s="248"/>
      <c r="D24" s="248"/>
      <c r="E24" s="248"/>
      <c r="F24" s="248"/>
      <c r="G24" s="274"/>
    </row>
    <row r="25" spans="2:7" ht="24.75" customHeight="1">
      <c r="B25" s="275" t="s">
        <v>19</v>
      </c>
      <c r="C25" s="276"/>
      <c r="D25" s="277"/>
      <c r="E25" s="277"/>
      <c r="F25" s="277"/>
      <c r="G25" s="278"/>
    </row>
    <row r="26" spans="2:7" ht="27" customHeight="1">
      <c r="B26" s="279" t="s">
        <v>20</v>
      </c>
      <c r="C26" s="276"/>
      <c r="D26" s="276" t="s">
        <v>21</v>
      </c>
      <c r="E26" s="276"/>
      <c r="F26" s="292"/>
      <c r="G26" s="293"/>
    </row>
    <row r="27" spans="2:7" ht="12.75">
      <c r="B27" s="280" t="s">
        <v>22</v>
      </c>
      <c r="C27" s="249"/>
      <c r="D27" s="249"/>
      <c r="E27" s="249"/>
      <c r="F27" s="249"/>
      <c r="G27" s="281"/>
    </row>
    <row r="28" spans="2:7" ht="12.75" customHeight="1">
      <c r="B28" s="273" t="s">
        <v>23</v>
      </c>
      <c r="C28" s="248"/>
      <c r="D28" s="248"/>
      <c r="E28" s="248"/>
      <c r="F28" s="248"/>
      <c r="G28" s="274"/>
    </row>
    <row r="29" spans="2:7" ht="12.75">
      <c r="B29" s="282"/>
      <c r="C29" s="283"/>
      <c r="D29" s="283"/>
      <c r="E29" s="283"/>
      <c r="F29" s="283"/>
      <c r="G29" s="284"/>
    </row>
    <row r="30" spans="2:7" ht="12.75">
      <c r="B30" s="285"/>
      <c r="C30" s="286"/>
      <c r="D30" s="286"/>
      <c r="E30" s="286"/>
      <c r="F30" s="286"/>
      <c r="G30" s="287"/>
    </row>
    <row r="31" spans="2:7" ht="21" customHeight="1">
      <c r="B31" s="288" t="s">
        <v>24</v>
      </c>
      <c r="C31" s="289"/>
      <c r="D31" s="277"/>
      <c r="E31" s="277"/>
      <c r="F31" s="277"/>
      <c r="G31" s="278"/>
    </row>
    <row r="32" spans="2:7" ht="18.75" customHeight="1">
      <c r="B32" s="290" t="s">
        <v>20</v>
      </c>
      <c r="C32" s="291"/>
      <c r="D32" s="291" t="s">
        <v>25</v>
      </c>
      <c r="E32" s="291"/>
      <c r="F32" s="294"/>
      <c r="G32" s="295"/>
    </row>
    <row r="33" spans="2:5" ht="12.75"/>
    <row r="35" spans="2:5" ht="14.1" hidden="1">
      <c r="B35" s="21" t="s">
        <v>12</v>
      </c>
      <c r="C35" s="21" t="s">
        <v>13</v>
      </c>
      <c r="D35" s="21"/>
      <c r="E35" s="21" t="s">
        <v>14</v>
      </c>
    </row>
    <row r="36" spans="2:5" hidden="1">
      <c r="B36" s="6" t="s">
        <v>26</v>
      </c>
      <c r="C36" s="6" t="s">
        <v>27</v>
      </c>
      <c r="E36" t="s">
        <v>28</v>
      </c>
    </row>
    <row r="37" spans="2:5" hidden="1">
      <c r="B37" s="6" t="s">
        <v>29</v>
      </c>
      <c r="C37" s="6" t="s">
        <v>30</v>
      </c>
      <c r="E37" t="s">
        <v>31</v>
      </c>
    </row>
    <row r="38" spans="2:5" hidden="1">
      <c r="C38" s="6"/>
    </row>
    <row r="39" spans="2:5">
      <c r="C39" s="6"/>
    </row>
  </sheetData>
  <mergeCells count="6">
    <mergeCell ref="F32:G32"/>
    <mergeCell ref="B23:G23"/>
    <mergeCell ref="B24:G24"/>
    <mergeCell ref="F26:G26"/>
    <mergeCell ref="B27:G27"/>
    <mergeCell ref="B28:G29"/>
  </mergeCells>
  <dataValidations count="3">
    <dataValidation type="list" allowBlank="1" showInputMessage="1" showErrorMessage="1" sqref="C15" xr:uid="{31E8188C-F45B-49C9-BAA4-8078C246ED85}">
      <formula1>$B$36:$B$37</formula1>
    </dataValidation>
    <dataValidation type="list" allowBlank="1" showInputMessage="1" showErrorMessage="1" sqref="C16" xr:uid="{D4656F18-8996-4CC3-8AB7-8D98276FC240}">
      <formula1>$C$36:$C$37</formula1>
    </dataValidation>
    <dataValidation type="list" allowBlank="1" showInputMessage="1" showErrorMessage="1" sqref="C17" xr:uid="{7902E5C1-C584-4AE3-B032-196D644A6368}">
      <formula1>$E$36:$E$37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81CAC-9BFB-4408-B56E-80457BA5BF1E}">
  <dimension ref="B2:O54"/>
  <sheetViews>
    <sheetView showGridLines="0" workbookViewId="0">
      <selection activeCell="C17" sqref="C17"/>
    </sheetView>
  </sheetViews>
  <sheetFormatPr defaultRowHeight="12.6"/>
  <cols>
    <col min="2" max="2" width="32.5703125" customWidth="1"/>
    <col min="3" max="6" width="13.5703125" customWidth="1"/>
    <col min="7" max="7" width="13.7109375" customWidth="1"/>
    <col min="8" max="8" width="27.85546875" customWidth="1"/>
    <col min="9" max="12" width="14.140625" customWidth="1"/>
  </cols>
  <sheetData>
    <row r="2" spans="2:8" ht="18">
      <c r="B2" s="56" t="s">
        <v>32</v>
      </c>
    </row>
    <row r="3" spans="2:8" ht="12.95" thickBot="1"/>
    <row r="4" spans="2:8" ht="12.95">
      <c r="B4" s="45" t="s">
        <v>0</v>
      </c>
      <c r="C4" s="36"/>
      <c r="D4" s="46"/>
    </row>
    <row r="5" spans="2:8" ht="12.95">
      <c r="B5" s="47" t="s">
        <v>1</v>
      </c>
      <c r="C5" s="43"/>
      <c r="D5" s="48"/>
    </row>
    <row r="6" spans="2:8" ht="12.95">
      <c r="B6" s="135" t="s">
        <v>2</v>
      </c>
      <c r="C6" s="136"/>
      <c r="D6" s="137"/>
    </row>
    <row r="7" spans="2:8" ht="13.5" thickBot="1">
      <c r="B7" s="49" t="s">
        <v>3</v>
      </c>
      <c r="C7" s="50"/>
      <c r="D7" s="51"/>
    </row>
    <row r="8" spans="2:8" ht="14.1" customHeight="1">
      <c r="B8" s="21"/>
    </row>
    <row r="9" spans="2:8" ht="12.95" customHeight="1">
      <c r="B9" s="132"/>
      <c r="C9" s="133"/>
      <c r="D9" s="2"/>
      <c r="E9" s="2"/>
      <c r="F9" s="2"/>
      <c r="G9" s="2"/>
      <c r="H9" s="2"/>
    </row>
    <row r="10" spans="2:8" ht="15.6">
      <c r="B10" s="134" t="s">
        <v>33</v>
      </c>
      <c r="C10" s="190">
        <f>C11*C12</f>
        <v>4</v>
      </c>
      <c r="D10" s="132"/>
      <c r="G10" s="132"/>
      <c r="H10" s="132"/>
    </row>
    <row r="11" spans="2:8" ht="15.6">
      <c r="B11" s="134" t="s">
        <v>34</v>
      </c>
      <c r="C11" s="191">
        <v>2</v>
      </c>
      <c r="D11" s="132"/>
      <c r="G11" s="132"/>
      <c r="H11" s="132"/>
    </row>
    <row r="12" spans="2:8" ht="15.6">
      <c r="B12" s="134" t="s">
        <v>35</v>
      </c>
      <c r="C12" s="191">
        <v>2</v>
      </c>
      <c r="E12" s="40"/>
      <c r="F12" s="41"/>
      <c r="G12" s="41"/>
      <c r="H12" s="41"/>
    </row>
    <row r="13" spans="2:8" ht="15.6">
      <c r="B13" s="134" t="s">
        <v>36</v>
      </c>
      <c r="C13" s="192">
        <v>1</v>
      </c>
      <c r="E13" s="40"/>
      <c r="F13" s="41"/>
      <c r="G13" s="41"/>
      <c r="H13" s="41"/>
    </row>
    <row r="14" spans="2:8" ht="15.6">
      <c r="B14" s="134" t="s">
        <v>37</v>
      </c>
      <c r="C14" s="192">
        <v>1</v>
      </c>
      <c r="E14" s="40"/>
      <c r="F14" s="41"/>
      <c r="G14" s="41"/>
      <c r="H14" s="41"/>
    </row>
    <row r="15" spans="2:8" ht="15.6">
      <c r="B15" s="134" t="s">
        <v>38</v>
      </c>
      <c r="C15" s="193">
        <f>E29+K29</f>
        <v>3400</v>
      </c>
      <c r="D15" s="23"/>
      <c r="E15" s="40"/>
      <c r="F15" s="41"/>
      <c r="G15" s="41"/>
      <c r="H15" s="41"/>
    </row>
    <row r="16" spans="2:8" ht="15.6">
      <c r="B16" s="188"/>
      <c r="C16" s="189"/>
      <c r="D16" s="23"/>
      <c r="E16" s="40"/>
      <c r="F16" s="41"/>
      <c r="G16" s="41"/>
      <c r="H16" s="41"/>
    </row>
    <row r="17" spans="2:12" ht="15.6">
      <c r="B17" s="134" t="s">
        <v>39</v>
      </c>
      <c r="C17" s="194">
        <f>F22+L22</f>
        <v>370000</v>
      </c>
      <c r="D17" s="23"/>
      <c r="E17" s="40"/>
      <c r="F17" s="41"/>
      <c r="G17" s="41"/>
      <c r="H17" s="41"/>
    </row>
    <row r="18" spans="2:12" ht="15.6">
      <c r="B18" s="134" t="s">
        <v>40</v>
      </c>
      <c r="C18" s="193">
        <f>F25+L25</f>
        <v>2000</v>
      </c>
      <c r="D18" s="23"/>
      <c r="E18" s="40"/>
      <c r="F18" s="41"/>
      <c r="G18" s="41"/>
      <c r="H18" s="41"/>
    </row>
    <row r="19" spans="2:12" ht="12.95" thickBot="1">
      <c r="E19" s="40"/>
      <c r="F19" s="41"/>
      <c r="G19" s="41"/>
      <c r="H19" s="41"/>
    </row>
    <row r="20" spans="2:12" ht="18.600000000000001" thickBot="1">
      <c r="B20" s="167" t="s">
        <v>41</v>
      </c>
      <c r="C20" s="158"/>
      <c r="D20" s="159"/>
      <c r="E20" s="160"/>
      <c r="F20" s="161"/>
      <c r="G20" s="41"/>
      <c r="H20" s="167" t="s">
        <v>42</v>
      </c>
      <c r="I20" s="160"/>
      <c r="J20" s="180"/>
      <c r="K20" s="160"/>
      <c r="L20" s="181"/>
    </row>
    <row r="21" spans="2:12" ht="13.5" thickBot="1">
      <c r="B21" s="37" t="s">
        <v>43</v>
      </c>
      <c r="C21" s="38" t="s">
        <v>44</v>
      </c>
      <c r="D21" s="38" t="s">
        <v>45</v>
      </c>
      <c r="E21" s="38" t="s">
        <v>46</v>
      </c>
      <c r="F21" s="179" t="s">
        <v>47</v>
      </c>
      <c r="H21" s="37" t="s">
        <v>43</v>
      </c>
      <c r="I21" s="38" t="s">
        <v>44</v>
      </c>
      <c r="J21" s="38" t="s">
        <v>45</v>
      </c>
      <c r="K21" s="38" t="s">
        <v>46</v>
      </c>
      <c r="L21" s="39" t="s">
        <v>47</v>
      </c>
    </row>
    <row r="22" spans="2:12" ht="12.95">
      <c r="B22" s="148" t="s">
        <v>48</v>
      </c>
      <c r="C22" s="140">
        <v>1</v>
      </c>
      <c r="D22" s="145">
        <v>850</v>
      </c>
      <c r="E22" s="163">
        <f>D22*C22</f>
        <v>850</v>
      </c>
      <c r="F22" s="184">
        <v>185000</v>
      </c>
      <c r="H22" s="148" t="s">
        <v>48</v>
      </c>
      <c r="I22" s="140">
        <v>1</v>
      </c>
      <c r="J22" s="139">
        <v>850</v>
      </c>
      <c r="K22" s="163">
        <f>J22*I22</f>
        <v>850</v>
      </c>
      <c r="L22" s="168">
        <v>185000</v>
      </c>
    </row>
    <row r="23" spans="2:12" ht="13.5" thickBot="1">
      <c r="B23" s="186"/>
      <c r="C23" s="144"/>
      <c r="D23" s="146"/>
      <c r="E23" s="171">
        <f>D23*C23</f>
        <v>0</v>
      </c>
      <c r="F23" s="187">
        <v>0</v>
      </c>
      <c r="H23" s="186"/>
      <c r="I23" s="144"/>
      <c r="J23" s="143"/>
      <c r="K23" s="171">
        <f>J23*I23</f>
        <v>0</v>
      </c>
      <c r="L23" s="172">
        <v>0</v>
      </c>
    </row>
    <row r="24" spans="2:12" ht="12.95" customHeight="1" thickBot="1">
      <c r="B24" s="156" t="s">
        <v>49</v>
      </c>
      <c r="C24" s="131" t="s">
        <v>44</v>
      </c>
      <c r="D24" s="131" t="s">
        <v>45</v>
      </c>
      <c r="E24" s="131" t="s">
        <v>46</v>
      </c>
      <c r="F24" s="185" t="s">
        <v>50</v>
      </c>
      <c r="H24" s="156" t="s">
        <v>49</v>
      </c>
      <c r="I24" s="131" t="s">
        <v>44</v>
      </c>
      <c r="J24" s="131" t="s">
        <v>45</v>
      </c>
      <c r="K24" s="131" t="s">
        <v>46</v>
      </c>
      <c r="L24" s="185" t="s">
        <v>50</v>
      </c>
    </row>
    <row r="25" spans="2:12" ht="20.100000000000001" customHeight="1">
      <c r="B25" s="173" t="s">
        <v>48</v>
      </c>
      <c r="C25" s="140">
        <v>1</v>
      </c>
      <c r="D25" s="139">
        <v>850</v>
      </c>
      <c r="E25" s="163">
        <f>D25*C25</f>
        <v>850</v>
      </c>
      <c r="F25" s="168">
        <v>1000</v>
      </c>
      <c r="H25" s="173" t="s">
        <v>48</v>
      </c>
      <c r="I25" s="140">
        <v>1</v>
      </c>
      <c r="J25" s="139">
        <v>850</v>
      </c>
      <c r="K25" s="163">
        <f>J25*I25</f>
        <v>850</v>
      </c>
      <c r="L25" s="168">
        <v>1000</v>
      </c>
    </row>
    <row r="26" spans="2:12" ht="12.95">
      <c r="B26" s="149"/>
      <c r="C26" s="142"/>
      <c r="D26" s="141"/>
      <c r="E26" s="164">
        <f>D26*C26</f>
        <v>0</v>
      </c>
      <c r="F26" s="169">
        <v>0</v>
      </c>
      <c r="H26" s="149"/>
      <c r="I26" s="142"/>
      <c r="J26" s="141"/>
      <c r="K26" s="164">
        <f>J26*I26</f>
        <v>0</v>
      </c>
      <c r="L26" s="169">
        <v>0</v>
      </c>
    </row>
    <row r="27" spans="2:12" ht="13.5" thickBot="1">
      <c r="B27" s="152"/>
      <c r="C27" s="154"/>
      <c r="D27" s="153"/>
      <c r="E27" s="165">
        <f>D27*C27</f>
        <v>0</v>
      </c>
      <c r="F27" s="174">
        <v>0</v>
      </c>
      <c r="H27" s="152"/>
      <c r="I27" s="154"/>
      <c r="J27" s="153"/>
      <c r="K27" s="165">
        <f>J27*I27</f>
        <v>0</v>
      </c>
      <c r="L27" s="174">
        <v>0</v>
      </c>
    </row>
    <row r="28" spans="2:12" ht="13.5" thickBot="1">
      <c r="B28" s="157" t="s">
        <v>51</v>
      </c>
      <c r="C28" s="175">
        <v>0</v>
      </c>
      <c r="D28" s="176">
        <v>0</v>
      </c>
      <c r="E28" s="177">
        <f>D28*C28</f>
        <v>0</v>
      </c>
      <c r="F28" s="178"/>
      <c r="H28" s="157" t="s">
        <v>51</v>
      </c>
      <c r="I28" s="175"/>
      <c r="J28" s="176"/>
      <c r="K28" s="177">
        <f>J28*I28</f>
        <v>0</v>
      </c>
      <c r="L28" s="178"/>
    </row>
    <row r="29" spans="2:12" ht="13.5" thickBot="1">
      <c r="B29" s="155" t="s">
        <v>52</v>
      </c>
      <c r="C29" s="151"/>
      <c r="D29" s="150"/>
      <c r="E29" s="166">
        <f>E22+E23+E25+E26+E27+E28</f>
        <v>1700</v>
      </c>
      <c r="F29" s="170"/>
      <c r="H29" s="155" t="s">
        <v>52</v>
      </c>
      <c r="I29" s="151"/>
      <c r="J29" s="150"/>
      <c r="K29" s="166">
        <f>K22+K23+K25+K26+K27+K28</f>
        <v>1700</v>
      </c>
      <c r="L29" s="170"/>
    </row>
    <row r="30" spans="2:12" ht="12.95">
      <c r="G30" s="14"/>
      <c r="H30" s="147"/>
    </row>
    <row r="32" spans="2:12" ht="12.95">
      <c r="B32" s="156" t="s">
        <v>53</v>
      </c>
    </row>
    <row r="33" spans="2:15" ht="18" hidden="1">
      <c r="B33" s="6" t="s">
        <v>54</v>
      </c>
      <c r="C33" s="6"/>
      <c r="I33" s="56"/>
    </row>
    <row r="34" spans="2:15" ht="18" hidden="1">
      <c r="B34" s="6" t="s">
        <v>55</v>
      </c>
      <c r="C34" s="6"/>
      <c r="I34" s="56"/>
    </row>
    <row r="35" spans="2:15" ht="15.95" hidden="1">
      <c r="B35" s="6" t="s">
        <v>56</v>
      </c>
      <c r="I35" s="250"/>
      <c r="J35" s="250"/>
      <c r="K35" s="250"/>
      <c r="L35" s="250"/>
      <c r="M35" s="250"/>
      <c r="N35" s="250"/>
      <c r="O35" s="162"/>
    </row>
    <row r="36" spans="2:15" ht="15.95" hidden="1">
      <c r="B36" s="6" t="s">
        <v>57</v>
      </c>
      <c r="I36" s="250"/>
      <c r="J36" s="250"/>
      <c r="K36" s="250"/>
      <c r="L36" s="250"/>
      <c r="M36" s="250"/>
      <c r="N36" s="250"/>
      <c r="O36" s="162"/>
    </row>
    <row r="37" spans="2:15" ht="15.95" hidden="1">
      <c r="B37" s="6" t="s">
        <v>58</v>
      </c>
      <c r="I37" s="162"/>
      <c r="J37" s="182"/>
      <c r="K37" s="182"/>
      <c r="L37" s="182"/>
      <c r="M37" s="182"/>
      <c r="N37" s="182"/>
      <c r="O37" s="182"/>
    </row>
    <row r="38" spans="2:15" ht="15.95" hidden="1">
      <c r="B38" s="6" t="s">
        <v>59</v>
      </c>
      <c r="I38" s="162"/>
      <c r="J38" s="182"/>
      <c r="K38" s="182"/>
      <c r="L38" s="182"/>
      <c r="M38" s="182"/>
      <c r="N38" s="182"/>
      <c r="O38" s="182"/>
    </row>
    <row r="39" spans="2:15" ht="15.95" hidden="1">
      <c r="B39" s="6" t="s">
        <v>60</v>
      </c>
      <c r="I39" s="162"/>
      <c r="J39" s="182"/>
      <c r="K39" s="182"/>
      <c r="L39" s="182"/>
      <c r="M39" s="182"/>
      <c r="N39" s="182"/>
      <c r="O39" s="182"/>
    </row>
    <row r="40" spans="2:15" ht="15.95" hidden="1">
      <c r="B40" s="6" t="s">
        <v>61</v>
      </c>
      <c r="I40" s="162"/>
      <c r="J40" s="182"/>
      <c r="K40" s="182"/>
      <c r="L40" s="182"/>
      <c r="M40" s="182"/>
      <c r="N40" s="182"/>
      <c r="O40" s="182"/>
    </row>
    <row r="41" spans="2:15" ht="15.95" hidden="1">
      <c r="B41" s="6" t="s">
        <v>62</v>
      </c>
      <c r="I41" s="162"/>
      <c r="J41" s="182"/>
      <c r="K41" s="182"/>
      <c r="L41" s="182"/>
      <c r="M41" s="182"/>
      <c r="N41" s="182"/>
      <c r="O41" s="182"/>
    </row>
    <row r="42" spans="2:15" ht="15.95" hidden="1">
      <c r="B42" s="6" t="s">
        <v>63</v>
      </c>
      <c r="I42" s="162"/>
      <c r="J42" s="182"/>
      <c r="K42" s="182"/>
      <c r="L42" s="182"/>
      <c r="M42" s="182"/>
      <c r="N42" s="182"/>
      <c r="O42" s="182"/>
    </row>
    <row r="43" spans="2:15" ht="15.95" hidden="1">
      <c r="B43" s="6" t="s">
        <v>64</v>
      </c>
      <c r="I43" s="162"/>
      <c r="J43" s="182"/>
      <c r="K43" s="182"/>
      <c r="L43" s="182"/>
      <c r="M43" s="182"/>
      <c r="N43" s="182"/>
      <c r="O43" s="182"/>
    </row>
    <row r="44" spans="2:15" ht="15.95" hidden="1">
      <c r="B44" s="6" t="s">
        <v>65</v>
      </c>
      <c r="I44" s="162"/>
      <c r="J44" s="182"/>
      <c r="K44" s="182"/>
      <c r="L44" s="182"/>
      <c r="M44" s="182"/>
      <c r="N44" s="182"/>
      <c r="O44" s="182"/>
    </row>
    <row r="45" spans="2:15" ht="15.95" hidden="1">
      <c r="B45" s="6" t="s">
        <v>66</v>
      </c>
      <c r="I45" s="162"/>
      <c r="J45" s="182"/>
      <c r="K45" s="182"/>
      <c r="L45" s="182"/>
      <c r="M45" s="182"/>
      <c r="N45" s="182"/>
      <c r="O45" s="182"/>
    </row>
    <row r="46" spans="2:15" ht="15.95" hidden="1">
      <c r="B46" s="6" t="s">
        <v>67</v>
      </c>
      <c r="I46" s="162"/>
      <c r="J46" s="182"/>
      <c r="K46" s="182"/>
      <c r="L46" s="182"/>
      <c r="M46" s="182"/>
      <c r="N46" s="182"/>
      <c r="O46" s="182"/>
    </row>
    <row r="47" spans="2:15" ht="15.95" hidden="1">
      <c r="B47" s="6" t="s">
        <v>48</v>
      </c>
      <c r="I47" s="162"/>
      <c r="J47" s="183"/>
      <c r="K47" s="183"/>
      <c r="L47" s="183"/>
      <c r="M47" s="183"/>
      <c r="N47" s="183"/>
      <c r="O47" s="183"/>
    </row>
    <row r="48" spans="2:15" ht="15.95" hidden="1">
      <c r="B48" s="6" t="s">
        <v>68</v>
      </c>
      <c r="I48" s="162"/>
      <c r="J48" s="182"/>
      <c r="K48" s="182"/>
      <c r="L48" s="182"/>
      <c r="M48" s="182"/>
      <c r="N48" s="182"/>
      <c r="O48" s="182"/>
    </row>
    <row r="49" spans="2:2" hidden="1">
      <c r="B49" s="6" t="s">
        <v>69</v>
      </c>
    </row>
    <row r="50" spans="2:2" hidden="1">
      <c r="B50" s="6" t="s">
        <v>70</v>
      </c>
    </row>
    <row r="51" spans="2:2" hidden="1">
      <c r="B51" s="6" t="s">
        <v>71</v>
      </c>
    </row>
    <row r="52" spans="2:2" hidden="1">
      <c r="B52" s="6" t="s">
        <v>72</v>
      </c>
    </row>
    <row r="53" spans="2:2" hidden="1">
      <c r="B53" s="6" t="s">
        <v>73</v>
      </c>
    </row>
    <row r="54" spans="2:2" hidden="1"/>
  </sheetData>
  <mergeCells count="6">
    <mergeCell ref="N35:N36"/>
    <mergeCell ref="I35:I36"/>
    <mergeCell ref="J35:J36"/>
    <mergeCell ref="K35:K36"/>
    <mergeCell ref="L35:L36"/>
    <mergeCell ref="M35:M36"/>
  </mergeCells>
  <dataValidations count="3">
    <dataValidation type="list" allowBlank="1" showInputMessage="1" showErrorMessage="1" sqref="B22:B23 H22:H23" xr:uid="{8E2396DF-B762-4C69-AE3A-191D070E4B58}">
      <formula1>$B$33:$B$53</formula1>
    </dataValidation>
    <dataValidation type="list" allowBlank="1" showInputMessage="1" showErrorMessage="1" sqref="B25:B27 H25:H27" xr:uid="{E2DF2F96-7749-4BF4-A511-A3C6725789B1}">
      <formula1>$B$33:$B$47</formula1>
    </dataValidation>
    <dataValidation type="list" allowBlank="1" showInputMessage="1" showErrorMessage="1" sqref="J37:N47" xr:uid="{FC3414B0-00B0-4074-9F98-19B771A054D9}">
      <formula1>$C$33:$C$34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27E9-2275-4CFA-BB6F-63C4B5CA02A2}">
  <dimension ref="B2:I136"/>
  <sheetViews>
    <sheetView showGridLines="0" workbookViewId="0">
      <selection activeCell="B45" sqref="B45"/>
    </sheetView>
  </sheetViews>
  <sheetFormatPr defaultRowHeight="12.6"/>
  <cols>
    <col min="2" max="2" width="39.85546875" customWidth="1"/>
    <col min="3" max="3" width="15.85546875" customWidth="1"/>
    <col min="4" max="4" width="9.5703125" customWidth="1"/>
    <col min="5" max="5" width="56.42578125" customWidth="1"/>
    <col min="6" max="6" width="65.85546875" customWidth="1"/>
  </cols>
  <sheetData>
    <row r="2" spans="2:7" ht="12.95" thickBot="1"/>
    <row r="3" spans="2:7" ht="13.5" thickBot="1">
      <c r="B3" s="251" t="s">
        <v>74</v>
      </c>
      <c r="C3" s="252"/>
      <c r="D3" s="252"/>
      <c r="E3" s="252"/>
      <c r="F3" s="252"/>
      <c r="G3" s="253"/>
    </row>
    <row r="5" spans="2:7" ht="12.95" thickBot="1"/>
    <row r="6" spans="2:7" ht="13.5" thickBot="1">
      <c r="B6" s="296" t="s">
        <v>0</v>
      </c>
      <c r="C6" s="297"/>
      <c r="D6" s="59"/>
      <c r="E6" s="46"/>
    </row>
    <row r="7" spans="2:7" ht="39" customHeight="1">
      <c r="B7" s="254" t="s">
        <v>75</v>
      </c>
      <c r="C7" s="255"/>
      <c r="D7" s="255"/>
      <c r="E7" s="256"/>
    </row>
    <row r="8" spans="2:7" ht="23.25" customHeight="1">
      <c r="B8" s="70" t="s">
        <v>76</v>
      </c>
      <c r="C8" s="14"/>
      <c r="D8" s="14"/>
      <c r="E8" s="52"/>
    </row>
    <row r="9" spans="2:7" ht="21" customHeight="1" thickBot="1">
      <c r="B9" s="71" t="s">
        <v>77</v>
      </c>
      <c r="C9" s="72"/>
      <c r="D9" s="72"/>
      <c r="E9" s="73"/>
    </row>
    <row r="11" spans="2:7" ht="20.100000000000001">
      <c r="B11" s="91" t="s">
        <v>78</v>
      </c>
      <c r="C11" s="68">
        <f>C15+C18+C22+C26+C28+C50</f>
        <v>631279</v>
      </c>
    </row>
    <row r="13" spans="2:7" ht="20.100000000000001">
      <c r="B13" s="57" t="s">
        <v>79</v>
      </c>
      <c r="E13" s="74" t="s">
        <v>80</v>
      </c>
      <c r="F13" s="74" t="s">
        <v>81</v>
      </c>
    </row>
    <row r="15" spans="2:7" ht="14.1">
      <c r="B15" s="21" t="s">
        <v>82</v>
      </c>
      <c r="C15" s="66">
        <f>SUM(C16)</f>
        <v>20000</v>
      </c>
    </row>
    <row r="16" spans="2:7" ht="12.95">
      <c r="B16" s="58"/>
      <c r="C16" s="67">
        <v>20000</v>
      </c>
      <c r="E16" s="25" t="s">
        <v>83</v>
      </c>
    </row>
    <row r="17" spans="2:6" ht="12.95">
      <c r="B17" s="58"/>
      <c r="E17" s="25"/>
    </row>
    <row r="18" spans="2:6" ht="14.1">
      <c r="B18" s="21" t="s">
        <v>84</v>
      </c>
      <c r="C18" s="66">
        <f>SUM(C19:C20)</f>
        <v>0</v>
      </c>
    </row>
    <row r="19" spans="2:6" ht="12.95">
      <c r="B19" s="6" t="s">
        <v>85</v>
      </c>
      <c r="C19" s="67">
        <v>0</v>
      </c>
      <c r="E19" s="25" t="s">
        <v>86</v>
      </c>
    </row>
    <row r="20" spans="2:6" ht="12.95">
      <c r="B20" s="6" t="s">
        <v>87</v>
      </c>
      <c r="C20" s="67">
        <v>0</v>
      </c>
      <c r="E20" s="25" t="s">
        <v>88</v>
      </c>
    </row>
    <row r="21" spans="2:6" ht="12.95">
      <c r="B21" s="58"/>
      <c r="E21" s="25"/>
    </row>
    <row r="22" spans="2:6" ht="14.1">
      <c r="B22" s="21" t="s">
        <v>89</v>
      </c>
      <c r="C22" s="66">
        <f>SUM(C23:C24)</f>
        <v>9679</v>
      </c>
    </row>
    <row r="23" spans="2:6" ht="12.95">
      <c r="B23" s="6" t="s">
        <v>90</v>
      </c>
      <c r="C23" s="67">
        <v>9679</v>
      </c>
      <c r="E23" s="25" t="s">
        <v>91</v>
      </c>
    </row>
    <row r="24" spans="2:6">
      <c r="B24" s="200" t="s">
        <v>92</v>
      </c>
      <c r="C24" s="67">
        <v>0</v>
      </c>
    </row>
    <row r="25" spans="2:6">
      <c r="B25" s="17"/>
    </row>
    <row r="26" spans="2:6" ht="14.1">
      <c r="B26" s="199" t="s">
        <v>93</v>
      </c>
      <c r="C26" s="67">
        <v>0</v>
      </c>
      <c r="E26" s="6" t="s">
        <v>94</v>
      </c>
    </row>
    <row r="27" spans="2:6">
      <c r="B27" s="17"/>
    </row>
    <row r="28" spans="2:6" ht="14.1">
      <c r="B28" s="199" t="s">
        <v>95</v>
      </c>
      <c r="C28" s="69">
        <f>C30+C32+C43</f>
        <v>12600</v>
      </c>
    </row>
    <row r="29" spans="2:6">
      <c r="B29" s="17"/>
    </row>
    <row r="30" spans="2:6" ht="14.1">
      <c r="B30" s="199" t="s">
        <v>96</v>
      </c>
      <c r="C30" s="67">
        <v>0</v>
      </c>
      <c r="E30" s="25" t="s">
        <v>97</v>
      </c>
    </row>
    <row r="31" spans="2:6">
      <c r="B31" s="17"/>
    </row>
    <row r="32" spans="2:6" ht="14.1">
      <c r="B32" s="199" t="s">
        <v>98</v>
      </c>
      <c r="C32" s="69">
        <f>SUM(C33:C41)</f>
        <v>10600</v>
      </c>
      <c r="F32" s="29"/>
    </row>
    <row r="33" spans="2:6" ht="14.1">
      <c r="B33" s="195" t="s">
        <v>99</v>
      </c>
      <c r="C33" s="67">
        <v>10600</v>
      </c>
      <c r="E33" s="14"/>
      <c r="F33" s="21"/>
    </row>
    <row r="34" spans="2:6" ht="12.95">
      <c r="B34" s="195" t="s">
        <v>100</v>
      </c>
      <c r="C34" s="67">
        <v>0</v>
      </c>
      <c r="E34" s="14"/>
      <c r="F34" s="29"/>
    </row>
    <row r="35" spans="2:6" ht="14.1">
      <c r="B35" s="195" t="s">
        <v>101</v>
      </c>
      <c r="C35" s="67">
        <v>0</v>
      </c>
      <c r="E35" s="14"/>
      <c r="F35" s="21"/>
    </row>
    <row r="36" spans="2:6" ht="14.1">
      <c r="B36" s="195" t="s">
        <v>102</v>
      </c>
      <c r="C36" s="67">
        <v>0</v>
      </c>
      <c r="E36" s="14"/>
      <c r="F36" s="21"/>
    </row>
    <row r="37" spans="2:6" ht="14.1">
      <c r="B37" s="195" t="s">
        <v>103</v>
      </c>
      <c r="C37" s="67">
        <v>0</v>
      </c>
      <c r="E37" s="14"/>
      <c r="F37" s="21"/>
    </row>
    <row r="38" spans="2:6" ht="12.95">
      <c r="B38" s="195" t="s">
        <v>104</v>
      </c>
      <c r="C38" s="67">
        <v>0</v>
      </c>
      <c r="E38" s="14"/>
    </row>
    <row r="39" spans="2:6" ht="12.95">
      <c r="B39" s="201" t="s">
        <v>105</v>
      </c>
      <c r="C39" s="67">
        <v>0</v>
      </c>
      <c r="E39" s="14"/>
    </row>
    <row r="40" spans="2:6" ht="12.95">
      <c r="B40" s="201" t="s">
        <v>105</v>
      </c>
      <c r="C40" s="67">
        <v>0</v>
      </c>
      <c r="E40" s="14"/>
    </row>
    <row r="41" spans="2:6" ht="12.95">
      <c r="B41" s="201" t="s">
        <v>105</v>
      </c>
      <c r="C41" s="67">
        <v>0</v>
      </c>
      <c r="E41" s="14"/>
    </row>
    <row r="42" spans="2:6" s="17" customFormat="1" ht="12.95">
      <c r="B42" s="195"/>
      <c r="C42"/>
      <c r="E42" s="195"/>
    </row>
    <row r="43" spans="2:6" ht="14.1">
      <c r="B43" s="199" t="s">
        <v>106</v>
      </c>
      <c r="C43" s="68">
        <f>SUM(C44:C48)</f>
        <v>2000</v>
      </c>
      <c r="E43" s="14"/>
    </row>
    <row r="44" spans="2:6" ht="14.1">
      <c r="B44" s="195" t="s">
        <v>107</v>
      </c>
      <c r="C44" s="67">
        <v>0</v>
      </c>
      <c r="E44" s="14"/>
      <c r="F44" s="21"/>
    </row>
    <row r="45" spans="2:6" ht="12.95">
      <c r="B45" s="195" t="s">
        <v>108</v>
      </c>
      <c r="C45" s="67">
        <v>2000</v>
      </c>
      <c r="E45" s="14"/>
      <c r="F45" s="14"/>
    </row>
    <row r="46" spans="2:6" ht="12.95">
      <c r="B46" s="14" t="s">
        <v>109</v>
      </c>
      <c r="C46" s="67">
        <v>0</v>
      </c>
      <c r="E46" s="58"/>
      <c r="F46" s="14"/>
    </row>
    <row r="47" spans="2:6" ht="12.95">
      <c r="B47" s="58" t="s">
        <v>105</v>
      </c>
      <c r="C47" s="67">
        <v>0</v>
      </c>
      <c r="E47" s="58"/>
      <c r="F47" s="14"/>
    </row>
    <row r="48" spans="2:6" ht="12.75" customHeight="1">
      <c r="B48" s="58" t="s">
        <v>105</v>
      </c>
      <c r="C48" s="67">
        <v>0</v>
      </c>
      <c r="E48" s="58"/>
    </row>
    <row r="49" spans="2:9" ht="12.95">
      <c r="B49" s="58"/>
      <c r="F49" s="14"/>
    </row>
    <row r="50" spans="2:9" ht="14.1">
      <c r="B50" s="21" t="s">
        <v>110</v>
      </c>
      <c r="C50" s="69">
        <f>C54+C65+C69+C72+C75+C84+C89+C94+C101+C105+C110+C119+C129+C52</f>
        <v>589000</v>
      </c>
      <c r="F50" s="14"/>
    </row>
    <row r="51" spans="2:9" ht="12.95">
      <c r="B51" s="58"/>
      <c r="E51" s="25"/>
      <c r="F51" s="14"/>
    </row>
    <row r="52" spans="2:9" ht="14.1">
      <c r="B52" s="21" t="s">
        <v>111</v>
      </c>
      <c r="C52" s="67">
        <v>10000</v>
      </c>
      <c r="E52" s="25" t="s">
        <v>112</v>
      </c>
      <c r="F52" s="14"/>
      <c r="I52" s="25"/>
    </row>
    <row r="53" spans="2:9" ht="14.1">
      <c r="B53" s="21"/>
      <c r="F53" s="14"/>
      <c r="I53" s="25"/>
    </row>
    <row r="54" spans="2:9" ht="12.95">
      <c r="B54" s="14" t="s">
        <v>113</v>
      </c>
      <c r="C54" s="69">
        <f>SUM(C55:C63)</f>
        <v>12000</v>
      </c>
      <c r="F54" s="65"/>
      <c r="I54" s="25"/>
    </row>
    <row r="55" spans="2:9" ht="12.95">
      <c r="B55" s="6" t="s">
        <v>114</v>
      </c>
      <c r="C55" s="67">
        <v>0</v>
      </c>
      <c r="F55" s="65"/>
      <c r="I55" s="25"/>
    </row>
    <row r="56" spans="2:9" ht="12.95">
      <c r="B56" s="6" t="s">
        <v>115</v>
      </c>
      <c r="C56" s="67">
        <v>0</v>
      </c>
      <c r="F56" s="65"/>
      <c r="I56" s="25"/>
    </row>
    <row r="57" spans="2:9">
      <c r="B57" s="6" t="s">
        <v>116</v>
      </c>
      <c r="C57" s="67">
        <v>0</v>
      </c>
    </row>
    <row r="58" spans="2:9">
      <c r="B58" s="6" t="s">
        <v>117</v>
      </c>
      <c r="C58" s="67">
        <v>0</v>
      </c>
    </row>
    <row r="59" spans="2:9">
      <c r="B59" s="6" t="s">
        <v>118</v>
      </c>
      <c r="C59" s="67">
        <v>12000</v>
      </c>
    </row>
    <row r="60" spans="2:9">
      <c r="B60" s="6" t="s">
        <v>119</v>
      </c>
      <c r="C60" s="67">
        <v>0</v>
      </c>
    </row>
    <row r="61" spans="2:9" ht="12.95">
      <c r="B61" s="58" t="s">
        <v>105</v>
      </c>
      <c r="C61" s="67">
        <v>0</v>
      </c>
    </row>
    <row r="62" spans="2:9" ht="12.95">
      <c r="B62" s="58" t="s">
        <v>105</v>
      </c>
      <c r="C62" s="67">
        <v>0</v>
      </c>
    </row>
    <row r="63" spans="2:9" ht="12.95">
      <c r="B63" s="58" t="s">
        <v>105</v>
      </c>
      <c r="C63" s="67">
        <v>0</v>
      </c>
    </row>
    <row r="65" spans="2:3" ht="12.95">
      <c r="B65" s="14" t="s">
        <v>120</v>
      </c>
      <c r="C65" s="69">
        <f>SUM(C66:C67)</f>
        <v>567000</v>
      </c>
    </row>
    <row r="66" spans="2:3">
      <c r="B66" s="6" t="s">
        <v>121</v>
      </c>
      <c r="C66" s="67">
        <v>567000</v>
      </c>
    </row>
    <row r="67" spans="2:3" ht="12.95">
      <c r="B67" s="58" t="s">
        <v>105</v>
      </c>
      <c r="C67" s="67"/>
    </row>
    <row r="68" spans="2:3" ht="12.95">
      <c r="B68" s="58"/>
    </row>
    <row r="69" spans="2:3" ht="12.95">
      <c r="B69" s="14" t="s">
        <v>122</v>
      </c>
      <c r="C69" s="69">
        <f>SUM(C70)</f>
        <v>0</v>
      </c>
    </row>
    <row r="70" spans="2:3" ht="12.95">
      <c r="B70" s="58" t="s">
        <v>123</v>
      </c>
      <c r="C70" s="44">
        <v>0</v>
      </c>
    </row>
    <row r="72" spans="2:3" ht="12.95">
      <c r="B72" s="14" t="s">
        <v>124</v>
      </c>
      <c r="C72" s="69">
        <f>SUM(C73)</f>
        <v>0</v>
      </c>
    </row>
    <row r="73" spans="2:3" ht="12.95">
      <c r="B73" s="58" t="s">
        <v>123</v>
      </c>
      <c r="C73" s="44">
        <v>0</v>
      </c>
    </row>
    <row r="75" spans="2:3" ht="12.95">
      <c r="B75" s="14" t="s">
        <v>125</v>
      </c>
      <c r="C75" s="69">
        <f>SUM(C76:C82)</f>
        <v>0</v>
      </c>
    </row>
    <row r="76" spans="2:3">
      <c r="B76" s="6" t="s">
        <v>126</v>
      </c>
      <c r="C76" s="67">
        <v>0</v>
      </c>
    </row>
    <row r="77" spans="2:3">
      <c r="B77" s="6" t="s">
        <v>127</v>
      </c>
      <c r="C77" s="67">
        <v>0</v>
      </c>
    </row>
    <row r="78" spans="2:3">
      <c r="B78" s="6" t="s">
        <v>128</v>
      </c>
      <c r="C78" s="67">
        <v>0</v>
      </c>
    </row>
    <row r="79" spans="2:3">
      <c r="B79" s="6" t="s">
        <v>129</v>
      </c>
      <c r="C79" s="67">
        <v>0</v>
      </c>
    </row>
    <row r="80" spans="2:3" ht="12.95">
      <c r="B80" s="58" t="s">
        <v>105</v>
      </c>
      <c r="C80" s="67">
        <v>0</v>
      </c>
    </row>
    <row r="81" spans="2:3" ht="12.95">
      <c r="B81" s="58" t="s">
        <v>105</v>
      </c>
      <c r="C81" s="67">
        <v>0</v>
      </c>
    </row>
    <row r="82" spans="2:3" ht="12.95">
      <c r="B82" s="58" t="s">
        <v>105</v>
      </c>
      <c r="C82" s="67">
        <v>0</v>
      </c>
    </row>
    <row r="84" spans="2:3" ht="12.95">
      <c r="B84" s="14" t="s">
        <v>130</v>
      </c>
      <c r="C84" s="69">
        <f>SUM(C85:C87)</f>
        <v>0</v>
      </c>
    </row>
    <row r="85" spans="2:3">
      <c r="B85" s="6" t="s">
        <v>131</v>
      </c>
      <c r="C85" s="67">
        <v>0</v>
      </c>
    </row>
    <row r="86" spans="2:3" ht="12.95">
      <c r="B86" s="58" t="s">
        <v>105</v>
      </c>
      <c r="C86" s="67">
        <v>0</v>
      </c>
    </row>
    <row r="87" spans="2:3" ht="12.95">
      <c r="B87" s="58" t="s">
        <v>105</v>
      </c>
      <c r="C87" s="67">
        <v>0</v>
      </c>
    </row>
    <row r="89" spans="2:3" ht="12.95">
      <c r="B89" s="14" t="s">
        <v>132</v>
      </c>
      <c r="C89" s="69">
        <f>SUM(C90:C92)</f>
        <v>0</v>
      </c>
    </row>
    <row r="90" spans="2:3">
      <c r="B90" s="6" t="s">
        <v>133</v>
      </c>
      <c r="C90" s="67">
        <v>0</v>
      </c>
    </row>
    <row r="91" spans="2:3">
      <c r="B91" s="6" t="s">
        <v>134</v>
      </c>
      <c r="C91" s="67">
        <v>0</v>
      </c>
    </row>
    <row r="92" spans="2:3" ht="12.95">
      <c r="B92" s="58" t="s">
        <v>105</v>
      </c>
      <c r="C92" s="67">
        <v>0</v>
      </c>
    </row>
    <row r="94" spans="2:3" ht="12.95">
      <c r="B94" s="14" t="s">
        <v>135</v>
      </c>
      <c r="C94" s="69">
        <f>SUM(C95:C99)</f>
        <v>0</v>
      </c>
    </row>
    <row r="95" spans="2:3">
      <c r="B95" s="6" t="s">
        <v>136</v>
      </c>
      <c r="C95" s="67">
        <v>0</v>
      </c>
    </row>
    <row r="96" spans="2:3">
      <c r="B96" s="6" t="s">
        <v>137</v>
      </c>
      <c r="C96" s="67">
        <v>0</v>
      </c>
    </row>
    <row r="97" spans="2:3">
      <c r="B97" s="6" t="s">
        <v>138</v>
      </c>
      <c r="C97" s="67">
        <v>0</v>
      </c>
    </row>
    <row r="98" spans="2:3" ht="12.95">
      <c r="B98" s="58" t="s">
        <v>105</v>
      </c>
      <c r="C98" s="67">
        <v>0</v>
      </c>
    </row>
    <row r="99" spans="2:3" ht="12.95">
      <c r="B99" s="58" t="s">
        <v>105</v>
      </c>
      <c r="C99" s="67">
        <v>0</v>
      </c>
    </row>
    <row r="100" spans="2:3" ht="12.95">
      <c r="B100" s="58"/>
    </row>
    <row r="101" spans="2:3" ht="12.95">
      <c r="B101" s="14" t="s">
        <v>139</v>
      </c>
      <c r="C101" s="69">
        <f>SUM(C102:C103)</f>
        <v>0</v>
      </c>
    </row>
    <row r="102" spans="2:3" ht="12.95">
      <c r="B102" s="58" t="s">
        <v>123</v>
      </c>
      <c r="C102" s="67">
        <v>0</v>
      </c>
    </row>
    <row r="103" spans="2:3" ht="12.95">
      <c r="B103" s="58" t="s">
        <v>123</v>
      </c>
      <c r="C103" s="67">
        <v>0</v>
      </c>
    </row>
    <row r="104" spans="2:3" ht="12.95">
      <c r="B104" s="61"/>
    </row>
    <row r="105" spans="2:3" ht="12.95">
      <c r="B105" s="14" t="s">
        <v>140</v>
      </c>
      <c r="C105" s="69">
        <f>SUM(C106:C108)</f>
        <v>0</v>
      </c>
    </row>
    <row r="106" spans="2:3">
      <c r="B106" s="6" t="s">
        <v>141</v>
      </c>
      <c r="C106" s="67">
        <v>0</v>
      </c>
    </row>
    <row r="107" spans="2:3" ht="12.95">
      <c r="B107" s="58" t="s">
        <v>105</v>
      </c>
      <c r="C107" s="67">
        <v>0</v>
      </c>
    </row>
    <row r="108" spans="2:3" ht="12.95">
      <c r="B108" s="58" t="s">
        <v>105</v>
      </c>
      <c r="C108" s="67">
        <v>0</v>
      </c>
    </row>
    <row r="109" spans="2:3" ht="12.95">
      <c r="B109" s="58"/>
    </row>
    <row r="110" spans="2:3" ht="12.95">
      <c r="B110" s="14" t="s">
        <v>142</v>
      </c>
      <c r="C110" s="69">
        <f>SUM(C111:C117)</f>
        <v>0</v>
      </c>
    </row>
    <row r="111" spans="2:3">
      <c r="B111" s="6" t="s">
        <v>143</v>
      </c>
      <c r="C111" s="67">
        <v>0</v>
      </c>
    </row>
    <row r="112" spans="2:3">
      <c r="B112" s="6" t="s">
        <v>144</v>
      </c>
      <c r="C112" s="67">
        <v>0</v>
      </c>
    </row>
    <row r="113" spans="2:3">
      <c r="B113" s="6" t="s">
        <v>145</v>
      </c>
      <c r="C113" s="67">
        <v>0</v>
      </c>
    </row>
    <row r="114" spans="2:3" ht="12.95">
      <c r="B114" s="58" t="s">
        <v>105</v>
      </c>
      <c r="C114" s="67">
        <v>0</v>
      </c>
    </row>
    <row r="115" spans="2:3" ht="12.95">
      <c r="B115" s="58" t="s">
        <v>105</v>
      </c>
      <c r="C115" s="67">
        <v>0</v>
      </c>
    </row>
    <row r="116" spans="2:3" ht="12.95">
      <c r="B116" s="58" t="s">
        <v>105</v>
      </c>
      <c r="C116" s="67">
        <v>0</v>
      </c>
    </row>
    <row r="117" spans="2:3" ht="12.95">
      <c r="B117" s="58" t="s">
        <v>105</v>
      </c>
      <c r="C117" s="67">
        <v>0</v>
      </c>
    </row>
    <row r="118" spans="2:3" ht="12.95">
      <c r="B118" s="58"/>
    </row>
    <row r="119" spans="2:3" ht="12.95">
      <c r="B119" s="14" t="s">
        <v>146</v>
      </c>
      <c r="C119" s="69">
        <f>SUM(C120:C127)</f>
        <v>0</v>
      </c>
    </row>
    <row r="120" spans="2:3">
      <c r="B120" s="6" t="s">
        <v>147</v>
      </c>
      <c r="C120" s="67">
        <v>0</v>
      </c>
    </row>
    <row r="121" spans="2:3">
      <c r="B121" s="6" t="s">
        <v>145</v>
      </c>
      <c r="C121" s="67">
        <v>0</v>
      </c>
    </row>
    <row r="122" spans="2:3">
      <c r="B122" s="6" t="s">
        <v>148</v>
      </c>
      <c r="C122" s="67">
        <v>0</v>
      </c>
    </row>
    <row r="123" spans="2:3">
      <c r="B123" s="6" t="s">
        <v>149</v>
      </c>
      <c r="C123" s="67">
        <v>0</v>
      </c>
    </row>
    <row r="124" spans="2:3">
      <c r="B124" s="6" t="s">
        <v>150</v>
      </c>
      <c r="C124" s="67">
        <v>0</v>
      </c>
    </row>
    <row r="125" spans="2:3" ht="12.95">
      <c r="B125" s="58" t="s">
        <v>105</v>
      </c>
      <c r="C125" s="67">
        <v>0</v>
      </c>
    </row>
    <row r="126" spans="2:3" ht="12.95">
      <c r="B126" s="58" t="s">
        <v>105</v>
      </c>
      <c r="C126" s="67">
        <v>0</v>
      </c>
    </row>
    <row r="127" spans="2:3" ht="12.95">
      <c r="B127" s="58" t="s">
        <v>105</v>
      </c>
      <c r="C127" s="67">
        <v>0</v>
      </c>
    </row>
    <row r="128" spans="2:3" ht="12.95">
      <c r="B128" s="58"/>
    </row>
    <row r="129" spans="2:3" ht="12.95">
      <c r="B129" s="14" t="s">
        <v>151</v>
      </c>
      <c r="C129" s="69">
        <f>SUM(C130:C136)</f>
        <v>0</v>
      </c>
    </row>
    <row r="130" spans="2:3">
      <c r="B130" s="6" t="s">
        <v>152</v>
      </c>
      <c r="C130" s="67">
        <v>0</v>
      </c>
    </row>
    <row r="131" spans="2:3">
      <c r="B131" s="6" t="s">
        <v>153</v>
      </c>
      <c r="C131" s="67">
        <v>0</v>
      </c>
    </row>
    <row r="132" spans="2:3">
      <c r="B132" s="6" t="s">
        <v>154</v>
      </c>
      <c r="C132" s="67">
        <v>0</v>
      </c>
    </row>
    <row r="133" spans="2:3">
      <c r="B133" s="6" t="s">
        <v>155</v>
      </c>
      <c r="C133" s="67">
        <v>0</v>
      </c>
    </row>
    <row r="134" spans="2:3" ht="12.95">
      <c r="B134" s="58" t="s">
        <v>105</v>
      </c>
      <c r="C134" s="67">
        <v>0</v>
      </c>
    </row>
    <row r="135" spans="2:3" ht="12.95">
      <c r="B135" s="58" t="s">
        <v>105</v>
      </c>
      <c r="C135" s="67">
        <v>0</v>
      </c>
    </row>
    <row r="136" spans="2:3" ht="12.95">
      <c r="B136" s="58" t="s">
        <v>105</v>
      </c>
      <c r="C136" s="67">
        <v>0</v>
      </c>
    </row>
  </sheetData>
  <mergeCells count="3">
    <mergeCell ref="B3:G3"/>
    <mergeCell ref="B6:C6"/>
    <mergeCell ref="B7: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2:O66"/>
  <sheetViews>
    <sheetView showGridLines="0" topLeftCell="A9" zoomScale="108" workbookViewId="0">
      <selection activeCell="C22" sqref="C22"/>
    </sheetView>
  </sheetViews>
  <sheetFormatPr defaultColWidth="12.5703125" defaultRowHeight="15.75" customHeight="1"/>
  <cols>
    <col min="1" max="1" width="8.28515625" customWidth="1"/>
    <col min="2" max="2" width="37.7109375" customWidth="1"/>
    <col min="3" max="3" width="13.5703125" customWidth="1"/>
    <col min="4" max="4" width="2.7109375" style="17" customWidth="1"/>
    <col min="5" max="5" width="45.140625" customWidth="1"/>
    <col min="6" max="6" width="2.7109375" customWidth="1"/>
    <col min="7" max="7" width="13.7109375" customWidth="1"/>
    <col min="8" max="9" width="13.28515625" customWidth="1"/>
    <col min="10" max="10" width="29.5703125" customWidth="1"/>
    <col min="11" max="11" width="14" customWidth="1"/>
    <col min="12" max="12" width="35" customWidth="1"/>
    <col min="13" max="13" width="16.5703125" customWidth="1"/>
    <col min="14" max="14" width="15.140625" customWidth="1"/>
  </cols>
  <sheetData>
    <row r="2" spans="1:13" ht="12.95">
      <c r="A2" s="2"/>
      <c r="C2" s="62"/>
      <c r="D2" s="32"/>
      <c r="E2" s="258"/>
      <c r="F2" s="258"/>
      <c r="G2" s="257"/>
      <c r="H2" s="257"/>
      <c r="I2" s="64"/>
      <c r="M2" s="1"/>
    </row>
    <row r="3" spans="1:13" ht="15.6">
      <c r="A3" s="2"/>
      <c r="B3" s="19" t="s">
        <v>156</v>
      </c>
      <c r="C3" s="62"/>
      <c r="D3" s="32"/>
      <c r="E3" s="63"/>
      <c r="F3" s="63"/>
      <c r="G3" s="64"/>
      <c r="H3" s="64"/>
      <c r="I3" s="64"/>
      <c r="K3" s="19"/>
    </row>
    <row r="4" spans="1:13" ht="12.95">
      <c r="A4" s="2"/>
      <c r="B4" s="2"/>
      <c r="C4" s="62"/>
      <c r="D4" s="32"/>
    </row>
    <row r="5" spans="1:13" ht="15.95" thickBot="1">
      <c r="A5" s="2"/>
      <c r="J5" s="86" t="s">
        <v>157</v>
      </c>
      <c r="K5" s="108"/>
      <c r="L5" s="107" t="s">
        <v>158</v>
      </c>
      <c r="M5" s="108"/>
    </row>
    <row r="6" spans="1:13" ht="12.95">
      <c r="A6" s="2"/>
      <c r="J6" s="6" t="s">
        <v>159</v>
      </c>
      <c r="K6" s="109">
        <v>70000</v>
      </c>
      <c r="L6" s="1"/>
    </row>
    <row r="7" spans="1:13" ht="15.95" thickBot="1">
      <c r="A7" s="2"/>
      <c r="B7" s="86" t="s">
        <v>160</v>
      </c>
      <c r="C7" s="86"/>
      <c r="D7" s="111"/>
      <c r="E7" s="86" t="s">
        <v>80</v>
      </c>
      <c r="F7" s="86"/>
      <c r="G7" s="86" t="s">
        <v>161</v>
      </c>
      <c r="H7" s="86"/>
      <c r="J7" s="6" t="s">
        <v>162</v>
      </c>
      <c r="K7" s="60">
        <f>'Unit Mix and Rents'!C10</f>
        <v>4</v>
      </c>
      <c r="L7" s="1"/>
    </row>
    <row r="8" spans="1:13" ht="14.1">
      <c r="A8" s="2"/>
      <c r="B8" s="21" t="s">
        <v>163</v>
      </c>
      <c r="C8" s="85">
        <f>C9+C10</f>
        <v>60000</v>
      </c>
      <c r="D8" s="112"/>
      <c r="E8" s="90" t="s">
        <v>164</v>
      </c>
      <c r="G8" s="124">
        <f>C8/C39</f>
        <v>9.5045138520368971E-2</v>
      </c>
      <c r="J8" s="14" t="s">
        <v>165</v>
      </c>
      <c r="K8" s="110">
        <f>K6*K7</f>
        <v>280000</v>
      </c>
      <c r="L8" s="1"/>
    </row>
    <row r="9" spans="1:13" ht="12.95">
      <c r="A9" s="2"/>
      <c r="B9" s="20" t="s">
        <v>166</v>
      </c>
      <c r="C9" s="78">
        <v>10000</v>
      </c>
      <c r="D9" s="113"/>
      <c r="E9" s="90" t="s">
        <v>167</v>
      </c>
      <c r="F9" s="11"/>
      <c r="G9" s="13"/>
    </row>
    <row r="10" spans="1:13" ht="12.95">
      <c r="A10" s="2"/>
      <c r="B10" s="20" t="s">
        <v>168</v>
      </c>
      <c r="C10" s="81">
        <v>50000</v>
      </c>
      <c r="D10" s="113"/>
      <c r="F10" s="5"/>
      <c r="G10" s="16"/>
    </row>
    <row r="11" spans="1:13" ht="15.95" thickBot="1">
      <c r="A11" s="2"/>
      <c r="B11" s="21" t="s">
        <v>169</v>
      </c>
      <c r="C11" s="79">
        <v>310000</v>
      </c>
      <c r="D11" s="114"/>
      <c r="E11" s="7"/>
      <c r="J11" s="86" t="s">
        <v>170</v>
      </c>
      <c r="K11" s="106"/>
      <c r="L11" s="107" t="s">
        <v>161</v>
      </c>
      <c r="M11" s="107"/>
    </row>
    <row r="12" spans="1:13" ht="15.6">
      <c r="A12" s="2"/>
      <c r="B12" s="21" t="s">
        <v>171</v>
      </c>
      <c r="C12" s="79">
        <v>261279</v>
      </c>
      <c r="D12" s="114"/>
      <c r="F12" s="1"/>
      <c r="G12" s="196">
        <f>C12/C39</f>
        <v>0.41388831245772473</v>
      </c>
      <c r="H12" s="27"/>
      <c r="J12" s="31"/>
      <c r="K12" s="32"/>
      <c r="L12" s="33" t="s">
        <v>172</v>
      </c>
      <c r="M12" s="33"/>
    </row>
    <row r="13" spans="1:13" ht="15.6">
      <c r="A13" s="2"/>
      <c r="B13" s="77" t="s">
        <v>173</v>
      </c>
      <c r="C13" s="79">
        <v>0</v>
      </c>
      <c r="D13" s="114"/>
      <c r="E13" s="7"/>
      <c r="F13" s="1"/>
      <c r="G13" s="1"/>
      <c r="I13" s="19"/>
      <c r="J13" s="19" t="s">
        <v>174</v>
      </c>
      <c r="K13" s="30">
        <f>C11/C39</f>
        <v>0.49106654902190633</v>
      </c>
      <c r="L13" s="105"/>
      <c r="M13" s="25"/>
    </row>
    <row r="14" spans="1:13" ht="15.95" thickBot="1">
      <c r="A14" s="2"/>
      <c r="B14" s="101" t="s">
        <v>173</v>
      </c>
      <c r="C14" s="197">
        <v>0</v>
      </c>
      <c r="D14" s="115"/>
      <c r="E14" s="102"/>
      <c r="F14" s="87"/>
      <c r="G14" s="87"/>
      <c r="H14" s="98"/>
      <c r="I14" s="26"/>
      <c r="J14" s="19" t="s">
        <v>175</v>
      </c>
      <c r="K14" s="30">
        <f>C12/C39</f>
        <v>0.41388831245772473</v>
      </c>
      <c r="L14" s="34">
        <v>0.6</v>
      </c>
    </row>
    <row r="15" spans="1:13" ht="15.6">
      <c r="A15" s="15"/>
      <c r="B15" s="2" t="s">
        <v>176</v>
      </c>
      <c r="C15" s="110">
        <f>C8+C11+C12+C13+C14</f>
        <v>631279</v>
      </c>
      <c r="D15" s="116"/>
      <c r="E15" s="94"/>
      <c r="F15" s="95"/>
      <c r="G15" s="5"/>
      <c r="J15" s="19" t="s">
        <v>177</v>
      </c>
      <c r="K15" s="30">
        <f>(C11+C12)/C39</f>
        <v>0.904954861479631</v>
      </c>
      <c r="L15" s="34">
        <v>0.9</v>
      </c>
    </row>
    <row r="16" spans="1:13" ht="15.6">
      <c r="J16" s="19"/>
      <c r="K16" s="30"/>
      <c r="L16" s="34"/>
    </row>
    <row r="17" spans="1:15" s="80" customFormat="1" ht="15.6">
      <c r="B17" s="92" t="s">
        <v>178</v>
      </c>
      <c r="C17" s="93">
        <f>C39-C15</f>
        <v>0</v>
      </c>
      <c r="D17" s="117"/>
      <c r="E17" s="13" t="s">
        <v>179</v>
      </c>
      <c r="F17"/>
      <c r="G17" s="1"/>
      <c r="H17"/>
      <c r="J17" s="19" t="s">
        <v>180</v>
      </c>
      <c r="K17" s="30">
        <f>C11/K20</f>
        <v>0.77500000000000002</v>
      </c>
      <c r="L17" s="105"/>
      <c r="M17"/>
      <c r="N17"/>
      <c r="O17"/>
    </row>
    <row r="18" spans="1:15" ht="15.6">
      <c r="A18" s="3"/>
      <c r="J18" s="19" t="s">
        <v>181</v>
      </c>
      <c r="K18" s="30">
        <f>C12/K20</f>
        <v>0.65319749999999999</v>
      </c>
      <c r="L18" s="35" t="s">
        <v>182</v>
      </c>
      <c r="M18" s="25" t="s">
        <v>183</v>
      </c>
    </row>
    <row r="19" spans="1:15" ht="15.95" customHeight="1" thickBot="1">
      <c r="A19" s="2"/>
      <c r="B19" s="86" t="s">
        <v>184</v>
      </c>
      <c r="C19" s="86"/>
      <c r="D19" s="111"/>
      <c r="E19" s="86" t="s">
        <v>80</v>
      </c>
      <c r="F19" s="86"/>
      <c r="G19" s="86" t="s">
        <v>161</v>
      </c>
      <c r="H19" s="86"/>
      <c r="I19" s="27"/>
      <c r="J19" s="19" t="s">
        <v>185</v>
      </c>
      <c r="K19" s="30">
        <f>(C11+C12)/K20</f>
        <v>1.4281975</v>
      </c>
    </row>
    <row r="20" spans="1:15" ht="14.1">
      <c r="A20" s="2"/>
      <c r="B20" s="21" t="s">
        <v>163</v>
      </c>
      <c r="C20" s="85">
        <f>C21</f>
        <v>0</v>
      </c>
      <c r="D20" s="112"/>
      <c r="E20" s="90"/>
      <c r="G20" s="124">
        <f>C20/C39</f>
        <v>0</v>
      </c>
      <c r="J20" s="2" t="s">
        <v>186</v>
      </c>
      <c r="K20" s="78">
        <v>400000</v>
      </c>
    </row>
    <row r="21" spans="1:15" ht="12.95">
      <c r="A21" s="2"/>
      <c r="B21" s="20" t="s">
        <v>187</v>
      </c>
      <c r="C21" s="78"/>
      <c r="D21" s="113"/>
      <c r="E21" s="90" t="s">
        <v>188</v>
      </c>
      <c r="F21" s="11"/>
      <c r="G21" s="13"/>
    </row>
    <row r="22" spans="1:15" ht="14.1">
      <c r="A22" s="2"/>
      <c r="B22" s="21" t="s">
        <v>189</v>
      </c>
      <c r="C22" s="198">
        <f>'Unit Mix and Rents'!F22+'Unit Mix and Rents'!L22</f>
        <v>370000</v>
      </c>
      <c r="D22" s="114"/>
      <c r="E22" s="7"/>
    </row>
    <row r="23" spans="1:15" ht="14.1">
      <c r="A23" s="2"/>
      <c r="B23" s="21" t="s">
        <v>171</v>
      </c>
      <c r="C23" s="79">
        <v>261279</v>
      </c>
      <c r="D23" s="114"/>
      <c r="F23" s="1"/>
      <c r="G23" s="125">
        <f>K8</f>
        <v>280000</v>
      </c>
      <c r="H23" s="27"/>
    </row>
    <row r="24" spans="1:15" ht="14.1">
      <c r="B24" s="77" t="s">
        <v>173</v>
      </c>
      <c r="C24" s="79">
        <v>0</v>
      </c>
      <c r="D24" s="114"/>
      <c r="E24" s="7"/>
      <c r="F24" s="1"/>
      <c r="G24" s="1"/>
    </row>
    <row r="25" spans="1:15" ht="14.45" thickBot="1">
      <c r="A25" s="2"/>
      <c r="B25" s="101" t="s">
        <v>173</v>
      </c>
      <c r="C25" s="197">
        <v>0</v>
      </c>
      <c r="D25" s="115"/>
      <c r="E25" s="102"/>
      <c r="F25" s="87"/>
      <c r="G25" s="87"/>
      <c r="H25" s="98"/>
    </row>
    <row r="26" spans="1:15" ht="14.1">
      <c r="B26" s="2" t="s">
        <v>176</v>
      </c>
      <c r="C26" s="110">
        <f>C20+C22+C23+C24+C25</f>
        <v>631279</v>
      </c>
      <c r="D26" s="116"/>
      <c r="E26" s="94"/>
      <c r="F26" s="95"/>
      <c r="G26" s="5"/>
      <c r="I26" s="103"/>
    </row>
    <row r="27" spans="1:15" ht="14.1">
      <c r="B27" s="2"/>
      <c r="D27" s="116"/>
      <c r="E27" s="94"/>
      <c r="F27" s="95"/>
      <c r="G27" s="5"/>
      <c r="I27" s="103"/>
    </row>
    <row r="28" spans="1:15" ht="14.1">
      <c r="B28" s="92" t="s">
        <v>178</v>
      </c>
      <c r="C28" s="93">
        <f>C39-C26</f>
        <v>0</v>
      </c>
      <c r="D28" s="117"/>
      <c r="E28" s="13" t="s">
        <v>190</v>
      </c>
      <c r="G28" s="1"/>
      <c r="I28" s="103"/>
    </row>
    <row r="29" spans="1:15" ht="12.95">
      <c r="A29" s="2"/>
    </row>
    <row r="30" spans="1:15" ht="15.95" thickBot="1">
      <c r="A30" s="2"/>
      <c r="B30" s="86" t="s">
        <v>191</v>
      </c>
      <c r="C30" s="87"/>
      <c r="D30" s="118"/>
      <c r="E30" s="88" t="s">
        <v>80</v>
      </c>
      <c r="F30" s="87"/>
      <c r="G30" s="104" t="s">
        <v>161</v>
      </c>
      <c r="H30" s="104"/>
    </row>
    <row r="31" spans="1:15" ht="14.1">
      <c r="A31" s="2"/>
      <c r="B31" s="21" t="s">
        <v>82</v>
      </c>
      <c r="C31" s="85">
        <f>'Project Budget'!C15</f>
        <v>20000</v>
      </c>
      <c r="D31" s="112"/>
      <c r="E31" s="25" t="s">
        <v>112</v>
      </c>
      <c r="F31" s="128">
        <v>0.1</v>
      </c>
      <c r="G31" s="127">
        <f>C31/C39</f>
        <v>3.1681712840122986E-2</v>
      </c>
      <c r="I31" s="3"/>
    </row>
    <row r="32" spans="1:15" ht="14.1">
      <c r="A32" s="2"/>
      <c r="B32" s="21" t="s">
        <v>84</v>
      </c>
      <c r="C32" s="85">
        <f>'Project Budget'!C18</f>
        <v>0</v>
      </c>
      <c r="D32" s="112"/>
      <c r="E32" s="25"/>
      <c r="F32" s="129"/>
      <c r="G32" s="13"/>
      <c r="I32" s="3"/>
    </row>
    <row r="33" spans="1:12" ht="14.1">
      <c r="A33" s="15"/>
      <c r="B33" s="21" t="s">
        <v>89</v>
      </c>
      <c r="C33" s="85">
        <f>'Project Budget'!C22</f>
        <v>9679</v>
      </c>
      <c r="D33" s="112"/>
      <c r="E33" s="25"/>
      <c r="F33" s="129"/>
      <c r="G33" s="13"/>
      <c r="H33" s="3"/>
    </row>
    <row r="34" spans="1:12" ht="14.1">
      <c r="A34" s="2"/>
      <c r="B34" s="21" t="s">
        <v>93</v>
      </c>
      <c r="C34" s="85">
        <f>'Project Budget'!C26</f>
        <v>0</v>
      </c>
      <c r="D34" s="112"/>
      <c r="E34" s="25" t="s">
        <v>192</v>
      </c>
      <c r="F34" s="129"/>
      <c r="G34" s="13"/>
      <c r="H34" s="3"/>
      <c r="I34" s="2"/>
    </row>
    <row r="35" spans="1:12" ht="14.1">
      <c r="A35" s="2"/>
      <c r="B35" s="21" t="s">
        <v>193</v>
      </c>
      <c r="C35" s="85">
        <f>'Project Budget'!C28</f>
        <v>12600</v>
      </c>
      <c r="D35" s="112"/>
      <c r="F35" s="129"/>
      <c r="G35" s="1"/>
      <c r="I35" s="2"/>
    </row>
    <row r="36" spans="1:12" ht="12.95">
      <c r="A36" s="15"/>
      <c r="B36" s="90" t="s">
        <v>194</v>
      </c>
      <c r="C36" s="4"/>
      <c r="D36" s="116"/>
      <c r="E36" s="25" t="s">
        <v>195</v>
      </c>
      <c r="F36" s="128">
        <v>0.05</v>
      </c>
      <c r="G36" s="127">
        <f>'Project Budget'!C30/'Project Budget'!C32</f>
        <v>0</v>
      </c>
      <c r="H36" s="2"/>
      <c r="I36" s="2"/>
    </row>
    <row r="37" spans="1:12" ht="14.1">
      <c r="B37" s="21" t="s">
        <v>196</v>
      </c>
      <c r="C37" s="89">
        <f>'Project Budget'!C50</f>
        <v>589000</v>
      </c>
      <c r="D37" s="112"/>
      <c r="F37" s="129"/>
      <c r="G37" s="127"/>
      <c r="H37" s="2"/>
    </row>
    <row r="38" spans="1:12" ht="13.5" thickBot="1">
      <c r="B38" s="97" t="s">
        <v>194</v>
      </c>
      <c r="D38" s="119"/>
      <c r="E38" s="99" t="s">
        <v>112</v>
      </c>
      <c r="F38" s="130">
        <v>0.1</v>
      </c>
      <c r="G38" s="126">
        <f>'Project Budget'!C52/'Project Budget'!C50</f>
        <v>1.6977928692699491E-2</v>
      </c>
      <c r="H38" s="100"/>
    </row>
    <row r="39" spans="1:12" ht="12.95">
      <c r="B39" s="2" t="s">
        <v>197</v>
      </c>
      <c r="C39" s="110">
        <f>C31+C32+C33+C34+C35+C37</f>
        <v>631279</v>
      </c>
      <c r="D39" s="116"/>
      <c r="E39" s="3"/>
      <c r="F39" s="96">
        <f>C39*0.04</f>
        <v>25251.16</v>
      </c>
      <c r="G39" s="1"/>
    </row>
    <row r="40" spans="1:12" ht="12.95">
      <c r="B40" s="2"/>
      <c r="C40" s="4"/>
      <c r="D40" s="116"/>
      <c r="E40" s="1"/>
      <c r="F40" s="1"/>
      <c r="G40" s="1"/>
      <c r="I40" s="2"/>
    </row>
    <row r="41" spans="1:12" ht="12.6">
      <c r="B41" s="9"/>
      <c r="C41" s="4"/>
      <c r="D41" s="116"/>
      <c r="E41" s="1"/>
      <c r="H41" s="41"/>
      <c r="I41" s="3"/>
    </row>
    <row r="42" spans="1:12" ht="12.95">
      <c r="B42" s="8"/>
      <c r="E42" s="12"/>
      <c r="H42" s="41"/>
      <c r="I42" s="2"/>
    </row>
    <row r="43" spans="1:12" ht="14.1">
      <c r="B43" s="21"/>
      <c r="C43" s="82"/>
      <c r="D43" s="121"/>
      <c r="E43" s="83"/>
      <c r="H43" s="41"/>
    </row>
    <row r="44" spans="1:12" ht="12.95">
      <c r="B44" s="2"/>
      <c r="C44" s="3"/>
      <c r="D44" s="120"/>
      <c r="E44" s="8"/>
      <c r="H44" s="41"/>
      <c r="I44" s="2"/>
      <c r="J44" s="3"/>
    </row>
    <row r="45" spans="1:12" ht="12.95">
      <c r="I45" s="2"/>
      <c r="J45" s="3"/>
    </row>
    <row r="46" spans="1:12" ht="12.6">
      <c r="I46" s="41"/>
      <c r="J46" s="3"/>
    </row>
    <row r="47" spans="1:12" ht="12.6">
      <c r="I47" s="41"/>
      <c r="J47" s="3"/>
      <c r="K47" s="1"/>
      <c r="L47" s="1"/>
    </row>
    <row r="48" spans="1:12" ht="12.6">
      <c r="I48" s="41"/>
      <c r="J48" s="3"/>
      <c r="K48" s="1"/>
      <c r="L48" s="1"/>
    </row>
    <row r="49" spans="2:12" ht="12.6">
      <c r="I49" s="41"/>
      <c r="J49" s="3"/>
      <c r="K49" s="1"/>
      <c r="L49" s="1"/>
    </row>
    <row r="50" spans="2:12" ht="12.6">
      <c r="I50" s="41"/>
      <c r="J50" s="3"/>
      <c r="K50" s="1"/>
      <c r="L50" s="1"/>
    </row>
    <row r="51" spans="2:12" ht="12.6">
      <c r="I51" s="41"/>
      <c r="J51" s="3"/>
      <c r="K51" s="1"/>
      <c r="L51" s="1"/>
    </row>
    <row r="52" spans="2:12" ht="12.6">
      <c r="I52" s="41"/>
      <c r="J52" s="3"/>
      <c r="K52" s="1"/>
      <c r="L52" s="1"/>
    </row>
    <row r="53" spans="2:12" ht="12.95">
      <c r="B53" s="10"/>
      <c r="C53" s="84"/>
      <c r="D53" s="122"/>
      <c r="H53" s="41"/>
      <c r="I53" s="41"/>
      <c r="J53" s="3"/>
      <c r="K53" s="1"/>
      <c r="L53" s="1"/>
    </row>
    <row r="54" spans="2:12" ht="12.6">
      <c r="B54" s="3"/>
      <c r="C54" s="3"/>
      <c r="D54" s="120"/>
      <c r="H54" s="41"/>
      <c r="I54" s="41"/>
      <c r="J54" s="3"/>
      <c r="K54" s="1"/>
      <c r="L54" s="1"/>
    </row>
    <row r="55" spans="2:12" ht="12.6">
      <c r="B55" s="8"/>
      <c r="C55" s="8"/>
      <c r="D55" s="123"/>
      <c r="F55" s="40"/>
      <c r="G55" s="41"/>
      <c r="H55" s="41"/>
      <c r="I55" s="41"/>
    </row>
    <row r="56" spans="2:12" ht="12.6">
      <c r="B56" s="8"/>
      <c r="C56" s="8"/>
      <c r="D56" s="123"/>
      <c r="F56" s="40"/>
      <c r="G56" s="41"/>
      <c r="H56" s="41"/>
      <c r="I56" s="41"/>
    </row>
    <row r="57" spans="2:12" ht="12.6">
      <c r="B57" s="42"/>
      <c r="C57" s="8"/>
      <c r="D57" s="123"/>
      <c r="F57" s="40"/>
      <c r="G57" s="41"/>
      <c r="H57" s="41"/>
      <c r="I57" s="41"/>
    </row>
    <row r="58" spans="2:12" ht="12.6">
      <c r="B58" s="8"/>
      <c r="C58" s="8"/>
      <c r="D58" s="123"/>
      <c r="F58" s="40"/>
      <c r="G58" s="41"/>
      <c r="H58" s="41"/>
      <c r="I58" s="41"/>
    </row>
    <row r="59" spans="2:12" ht="12.6">
      <c r="B59" s="8"/>
      <c r="C59" s="8"/>
      <c r="D59" s="123"/>
      <c r="F59" s="40"/>
      <c r="G59" s="41"/>
      <c r="H59" s="41"/>
      <c r="I59" s="41"/>
    </row>
    <row r="60" spans="2:12" ht="12.6">
      <c r="B60" s="42"/>
      <c r="C60" s="8"/>
      <c r="D60" s="123"/>
      <c r="E60" s="8"/>
      <c r="F60" s="40"/>
      <c r="G60" s="41"/>
      <c r="H60" s="41"/>
      <c r="I60" s="41"/>
    </row>
    <row r="61" spans="2:12" ht="12.6">
      <c r="B61" s="42"/>
      <c r="C61" s="8"/>
      <c r="D61" s="123"/>
      <c r="F61" s="40"/>
      <c r="G61" s="41"/>
      <c r="H61" s="41"/>
      <c r="I61" s="41"/>
    </row>
    <row r="62" spans="2:12" ht="12.6">
      <c r="B62" s="8"/>
      <c r="C62" s="8"/>
      <c r="D62" s="123"/>
      <c r="F62" s="40"/>
      <c r="G62" s="41"/>
      <c r="H62" s="41"/>
      <c r="I62" s="41"/>
    </row>
    <row r="63" spans="2:12" ht="12.6">
      <c r="B63" s="42"/>
      <c r="C63" s="8"/>
      <c r="D63" s="123"/>
      <c r="F63" s="40"/>
      <c r="G63" s="41"/>
      <c r="H63" s="41"/>
      <c r="I63" s="41"/>
    </row>
    <row r="64" spans="2:12" ht="12.6">
      <c r="B64" s="3"/>
      <c r="C64" s="3"/>
      <c r="D64" s="120"/>
      <c r="E64" s="3"/>
      <c r="F64" s="75"/>
      <c r="G64" s="76"/>
      <c r="H64" s="76"/>
      <c r="I64" s="76"/>
    </row>
    <row r="65" spans="2:9" ht="15.75" customHeight="1">
      <c r="B65" s="3"/>
      <c r="C65" s="3"/>
      <c r="D65" s="120"/>
      <c r="E65" s="3"/>
      <c r="F65" s="75"/>
      <c r="G65" s="76"/>
      <c r="H65" s="76"/>
      <c r="I65" s="76"/>
    </row>
    <row r="66" spans="2:9" ht="15.75" customHeight="1">
      <c r="B66" s="8"/>
    </row>
  </sheetData>
  <mergeCells count="2">
    <mergeCell ref="G2:H2"/>
    <mergeCell ref="E2:F2"/>
  </mergeCells>
  <conditionalFormatting sqref="C12:D12">
    <cfRule type="cellIs" dxfId="8" priority="1" operator="greaterThan">
      <formula>$K$8</formula>
    </cfRule>
  </conditionalFormatting>
  <conditionalFormatting sqref="C23:D23">
    <cfRule type="cellIs" dxfId="7" priority="14" operator="greaterThan">
      <formula>$K$8</formula>
    </cfRule>
  </conditionalFormatting>
  <conditionalFormatting sqref="G31">
    <cfRule type="cellIs" dxfId="6" priority="4" operator="greaterThan">
      <formula>$F$31</formula>
    </cfRule>
  </conditionalFormatting>
  <conditionalFormatting sqref="G36">
    <cfRule type="cellIs" dxfId="5" priority="3" operator="greaterThan">
      <formula>$F$36</formula>
    </cfRule>
  </conditionalFormatting>
  <conditionalFormatting sqref="G38">
    <cfRule type="cellIs" dxfId="4" priority="2" operator="greaterThan">
      <formula>$F$38</formula>
    </cfRule>
  </conditionalFormatting>
  <conditionalFormatting sqref="K18">
    <cfRule type="cellIs" dxfId="3" priority="8" operator="greaterThan">
      <formula>150%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7667E-DE13-4575-9D41-D9D4864BACF7}">
  <dimension ref="A4:M36"/>
  <sheetViews>
    <sheetView showGridLines="0" zoomScale="87" workbookViewId="0">
      <selection activeCell="B38" sqref="B38"/>
    </sheetView>
  </sheetViews>
  <sheetFormatPr defaultRowHeight="12.6"/>
  <cols>
    <col min="2" max="2" width="49.28515625" customWidth="1"/>
    <col min="3" max="3" width="13.140625" customWidth="1"/>
    <col min="4" max="4" width="12.42578125" customWidth="1"/>
    <col min="5" max="5" width="40.7109375" customWidth="1"/>
    <col min="6" max="6" width="19.7109375" customWidth="1"/>
  </cols>
  <sheetData>
    <row r="4" spans="1:13" ht="15.6">
      <c r="A4" s="265"/>
      <c r="B4" s="266" t="s">
        <v>198</v>
      </c>
      <c r="C4" s="267" t="s">
        <v>199</v>
      </c>
      <c r="D4" s="267" t="s">
        <v>200</v>
      </c>
      <c r="E4" s="265"/>
    </row>
    <row r="5" spans="1:13">
      <c r="A5" s="265"/>
      <c r="B5" s="265" t="s">
        <v>201</v>
      </c>
      <c r="C5" s="268">
        <v>185000</v>
      </c>
      <c r="D5" s="268">
        <v>185000</v>
      </c>
      <c r="E5" s="265"/>
    </row>
    <row r="6" spans="1:13">
      <c r="A6" s="265"/>
      <c r="B6" s="265" t="s">
        <v>202</v>
      </c>
      <c r="C6" s="268">
        <v>350000</v>
      </c>
      <c r="D6" s="268">
        <v>350000</v>
      </c>
      <c r="E6" s="265"/>
    </row>
    <row r="7" spans="1:13" ht="15.6">
      <c r="C7" s="242"/>
      <c r="D7" s="243"/>
    </row>
    <row r="8" spans="1:13" ht="12.95">
      <c r="B8" s="14"/>
    </row>
    <row r="9" spans="1:13" ht="15.95" thickBot="1">
      <c r="B9" s="215" t="s">
        <v>203</v>
      </c>
      <c r="C9" s="215"/>
      <c r="E9" s="215" t="s">
        <v>203</v>
      </c>
      <c r="F9" s="215"/>
      <c r="L9" s="215"/>
      <c r="M9" s="215"/>
    </row>
    <row r="10" spans="1:13" ht="15.6">
      <c r="B10" s="14" t="s">
        <v>204</v>
      </c>
      <c r="C10" s="205">
        <v>4</v>
      </c>
      <c r="E10" s="14" t="s">
        <v>204</v>
      </c>
      <c r="F10" s="205">
        <v>2</v>
      </c>
      <c r="L10" s="247"/>
      <c r="M10" s="247"/>
    </row>
    <row r="11" spans="1:13" ht="15.6">
      <c r="B11" s="14" t="s">
        <v>205</v>
      </c>
      <c r="C11" s="211">
        <v>0.8</v>
      </c>
      <c r="E11" s="14" t="s">
        <v>205</v>
      </c>
      <c r="F11" s="211">
        <v>0.74</v>
      </c>
      <c r="L11" s="247"/>
      <c r="M11" s="247"/>
    </row>
    <row r="12" spans="1:13" ht="14.45">
      <c r="B12" s="14" t="s">
        <v>206</v>
      </c>
      <c r="C12" s="204">
        <v>49650</v>
      </c>
      <c r="E12" s="14" t="s">
        <v>206</v>
      </c>
      <c r="F12" s="204">
        <v>53000</v>
      </c>
    </row>
    <row r="13" spans="1:13" ht="14.45">
      <c r="B13" s="14" t="s">
        <v>207</v>
      </c>
      <c r="C13" s="241">
        <f>('Unit Mix and Rents'!F25*0.75)*12</f>
        <v>9000</v>
      </c>
      <c r="E13" s="14" t="s">
        <v>207</v>
      </c>
      <c r="F13" s="241">
        <f>('Unit Mix and Rents'!L25*0.75)*12</f>
        <v>9000</v>
      </c>
      <c r="G13" s="25" t="s">
        <v>208</v>
      </c>
    </row>
    <row r="14" spans="1:13" ht="14.45">
      <c r="B14" s="14" t="s">
        <v>209</v>
      </c>
      <c r="C14" s="241">
        <f>C12+C13</f>
        <v>58650</v>
      </c>
      <c r="E14" s="14" t="s">
        <v>209</v>
      </c>
      <c r="F14" s="241">
        <f>F12+F13</f>
        <v>62000</v>
      </c>
      <c r="G14" s="25"/>
    </row>
    <row r="15" spans="1:13" ht="14.45">
      <c r="B15" s="14" t="s">
        <v>210</v>
      </c>
      <c r="C15" s="204">
        <v>1500</v>
      </c>
      <c r="E15" s="14" t="s">
        <v>210</v>
      </c>
      <c r="F15" s="204">
        <v>1500</v>
      </c>
    </row>
    <row r="16" spans="1:13" ht="14.45">
      <c r="B16" s="14" t="s">
        <v>211</v>
      </c>
      <c r="C16" s="213">
        <f>-IF(ROUND(ABS(PV(C20/12,C21*12,C26,0)),0)+C15&gt;C5,C15-C5,ROUND(ABS(PV(C20/12,C21*12,C26,0)),0))</f>
        <v>183500</v>
      </c>
      <c r="E16" s="14" t="s">
        <v>211</v>
      </c>
      <c r="F16" s="213">
        <f>-IF(ROUND(ABS(PV(F20/12,F21*12,F26,0)),0)+F15&gt;D5,F15-D5,ROUND(ABS(PV(F20/12,F21*12,F26,0)),0))</f>
        <v>183500</v>
      </c>
    </row>
    <row r="17" spans="2:13" ht="14.45">
      <c r="B17" s="14" t="s">
        <v>212</v>
      </c>
      <c r="C17" s="206"/>
      <c r="E17" s="14" t="s">
        <v>212</v>
      </c>
      <c r="F17" s="206"/>
    </row>
    <row r="18" spans="2:13" ht="14.45">
      <c r="B18" s="203"/>
      <c r="C18" s="214"/>
      <c r="E18" s="203"/>
      <c r="F18" s="214"/>
    </row>
    <row r="19" spans="2:13" ht="15.95" thickBot="1">
      <c r="B19" s="215" t="s">
        <v>213</v>
      </c>
      <c r="C19" s="215"/>
      <c r="E19" s="215" t="s">
        <v>213</v>
      </c>
      <c r="F19" s="215"/>
      <c r="G19" s="215"/>
      <c r="H19" s="215"/>
    </row>
    <row r="20" spans="2:13" ht="14.45">
      <c r="B20" s="14" t="s">
        <v>214</v>
      </c>
      <c r="C20" s="207">
        <v>6.5000000000000002E-2</v>
      </c>
      <c r="E20" s="14" t="s">
        <v>214</v>
      </c>
      <c r="F20" s="207">
        <v>6.5000000000000002E-2</v>
      </c>
    </row>
    <row r="21" spans="2:13" ht="14.45">
      <c r="B21" s="14" t="s">
        <v>215</v>
      </c>
      <c r="C21" s="208">
        <v>30</v>
      </c>
      <c r="E21" s="14" t="s">
        <v>215</v>
      </c>
      <c r="F21" s="208">
        <v>30</v>
      </c>
    </row>
    <row r="22" spans="2:13" ht="14.45">
      <c r="B22" s="14"/>
      <c r="C22" s="210"/>
      <c r="E22" s="14"/>
      <c r="F22" s="210"/>
    </row>
    <row r="23" spans="2:13" ht="14.45">
      <c r="B23" s="14" t="s">
        <v>216</v>
      </c>
      <c r="C23" s="209">
        <v>0.3</v>
      </c>
      <c r="E23" s="14" t="s">
        <v>216</v>
      </c>
      <c r="F23" s="209">
        <v>0.3</v>
      </c>
      <c r="G23" s="25" t="s">
        <v>217</v>
      </c>
    </row>
    <row r="24" spans="2:13" ht="16.5">
      <c r="B24" s="14" t="s">
        <v>218</v>
      </c>
      <c r="C24" s="204">
        <v>150</v>
      </c>
      <c r="E24" s="14" t="s">
        <v>218</v>
      </c>
      <c r="F24" s="204">
        <v>150</v>
      </c>
      <c r="G24" s="261" t="s">
        <v>219</v>
      </c>
      <c r="H24" s="17"/>
      <c r="I24" s="17"/>
      <c r="J24" s="17"/>
      <c r="K24" s="17"/>
      <c r="L24" s="17"/>
      <c r="M24" s="17"/>
    </row>
    <row r="25" spans="2:13" ht="16.5">
      <c r="B25" s="14" t="s">
        <v>220</v>
      </c>
      <c r="C25" s="204">
        <v>150</v>
      </c>
      <c r="D25" s="18"/>
      <c r="E25" s="14" t="s">
        <v>220</v>
      </c>
      <c r="F25" s="204">
        <v>150</v>
      </c>
      <c r="G25" s="17"/>
      <c r="H25" s="17"/>
      <c r="I25" s="17"/>
      <c r="J25" s="17"/>
      <c r="K25" s="17"/>
      <c r="L25" s="262"/>
      <c r="M25" s="17"/>
    </row>
    <row r="26" spans="2:13" ht="14.45">
      <c r="B26" s="14" t="s">
        <v>221</v>
      </c>
      <c r="C26" s="263">
        <f>ROUND((C14/12*C23)+(C13/12*C23)-C24-C25,0)</f>
        <v>1391</v>
      </c>
      <c r="E26" s="14" t="s">
        <v>221</v>
      </c>
      <c r="F26" s="263">
        <f>ROUND((F14/12*F23)+(F13/12*F23)-F24-F25,0)</f>
        <v>1475</v>
      </c>
    </row>
    <row r="27" spans="2:13" ht="14.45">
      <c r="B27" s="195"/>
      <c r="C27" s="212"/>
      <c r="L27" s="17"/>
    </row>
    <row r="28" spans="2:13" ht="12.75">
      <c r="L28" s="25"/>
    </row>
    <row r="29" spans="2:13" ht="12.75">
      <c r="B29" s="259" t="s">
        <v>222</v>
      </c>
      <c r="C29" s="260">
        <f>C26+C25+C24</f>
        <v>1691</v>
      </c>
      <c r="E29" s="259" t="s">
        <v>222</v>
      </c>
      <c r="F29" s="260">
        <f>F26+F25+F24</f>
        <v>1775</v>
      </c>
    </row>
    <row r="30" spans="2:13" ht="12.75">
      <c r="B30" s="14" t="s">
        <v>223</v>
      </c>
      <c r="C30" s="260">
        <f>'Unit Mix and Rents'!F25*0.75</f>
        <v>750</v>
      </c>
      <c r="E30" s="14" t="s">
        <v>223</v>
      </c>
      <c r="F30" s="260">
        <f>'Unit Mix and Rents'!L25*0.75</f>
        <v>750</v>
      </c>
      <c r="G30" s="25" t="s">
        <v>208</v>
      </c>
    </row>
    <row r="31" spans="2:13" ht="12.75">
      <c r="B31" s="259" t="s">
        <v>224</v>
      </c>
      <c r="C31" s="260">
        <f>(C26+C25+C24)-C30</f>
        <v>941</v>
      </c>
      <c r="E31" s="259" t="s">
        <v>224</v>
      </c>
      <c r="F31" s="260">
        <f>(F26+F25+F24)-F30</f>
        <v>1025</v>
      </c>
    </row>
    <row r="32" spans="2:13" ht="16.5">
      <c r="B32" s="259" t="s">
        <v>225</v>
      </c>
      <c r="C32" s="264">
        <f>C14/12*0.3</f>
        <v>1466.25</v>
      </c>
      <c r="E32" s="259" t="s">
        <v>226</v>
      </c>
      <c r="F32" s="264">
        <f>F14/12*0.3</f>
        <v>1550</v>
      </c>
      <c r="G32" s="269" t="s">
        <v>227</v>
      </c>
    </row>
    <row r="33" ht="12.75"/>
    <row r="34" ht="12.75"/>
    <row r="35" ht="12.75"/>
    <row r="36" ht="12.75"/>
  </sheetData>
  <conditionalFormatting sqref="C32">
    <cfRule type="cellIs" dxfId="2" priority="3" operator="lessThan">
      <formula>$C$31</formula>
    </cfRule>
  </conditionalFormatting>
  <conditionalFormatting sqref="F32">
    <cfRule type="cellIs" dxfId="1" priority="2" operator="lessThan">
      <formula>$C$31</formula>
    </cfRule>
  </conditionalFormatting>
  <conditionalFormatting sqref="F32">
    <cfRule type="cellIs" dxfId="0" priority="1" operator="lessThan">
      <formula>$F$31</formula>
    </cfRule>
  </conditionalFormatting>
  <hyperlinks>
    <hyperlink ref="G24" r:id="rId1" xr:uid="{7CDCED4F-FCEB-4CBE-956A-836D5C9D7BA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DE8DF-F1A4-4F25-80B7-2D14EA1A62BA}">
  <dimension ref="B2:P46"/>
  <sheetViews>
    <sheetView showGridLines="0" workbookViewId="0">
      <selection activeCell="G41" sqref="G41"/>
    </sheetView>
  </sheetViews>
  <sheetFormatPr defaultRowHeight="12.6"/>
  <cols>
    <col min="2" max="2" width="24.42578125" customWidth="1"/>
    <col min="3" max="3" width="18.7109375" customWidth="1"/>
    <col min="4" max="4" width="13" customWidth="1"/>
    <col min="5" max="5" width="11.7109375" customWidth="1"/>
    <col min="7" max="7" width="18.28515625" bestFit="1" customWidth="1"/>
    <col min="8" max="8" width="10.5703125" customWidth="1"/>
  </cols>
  <sheetData>
    <row r="2" spans="2:6">
      <c r="B2" s="6"/>
    </row>
    <row r="4" spans="2:6" ht="15.6">
      <c r="B4" s="19" t="s">
        <v>228</v>
      </c>
    </row>
    <row r="5" spans="2:6" ht="12.95">
      <c r="B5" s="14"/>
    </row>
    <row r="7" spans="2:6" ht="15.95" thickBot="1">
      <c r="B7" s="216"/>
      <c r="C7" s="217"/>
      <c r="D7" s="216" t="s">
        <v>80</v>
      </c>
      <c r="E7" s="217"/>
      <c r="F7" s="217"/>
    </row>
    <row r="8" spans="2:6" ht="12.95">
      <c r="B8" s="14" t="s">
        <v>229</v>
      </c>
      <c r="C8" s="234">
        <v>200000</v>
      </c>
    </row>
    <row r="9" spans="2:6" ht="12.95">
      <c r="B9" s="14" t="s">
        <v>230</v>
      </c>
      <c r="C9" s="235">
        <v>7.0000000000000007E-2</v>
      </c>
    </row>
    <row r="10" spans="2:6" ht="12.95">
      <c r="B10" s="14" t="s">
        <v>231</v>
      </c>
      <c r="C10" s="218">
        <v>12</v>
      </c>
      <c r="D10" s="25" t="s">
        <v>232</v>
      </c>
    </row>
    <row r="11" spans="2:6" ht="12.95">
      <c r="B11" s="14" t="s">
        <v>233</v>
      </c>
      <c r="C11" s="218">
        <v>5</v>
      </c>
      <c r="D11" s="25" t="s">
        <v>234</v>
      </c>
    </row>
    <row r="12" spans="2:6">
      <c r="C12" s="6"/>
    </row>
    <row r="13" spans="2:6" ht="12.95">
      <c r="B13" s="14" t="s">
        <v>235</v>
      </c>
      <c r="C13" s="235">
        <v>0.02</v>
      </c>
    </row>
    <row r="14" spans="2:6" ht="12.95">
      <c r="B14" s="14" t="s">
        <v>236</v>
      </c>
      <c r="C14" s="235">
        <v>0.01</v>
      </c>
    </row>
    <row r="15" spans="2:6" ht="12.95">
      <c r="B15" s="14" t="s">
        <v>237</v>
      </c>
      <c r="C15" s="236">
        <f>C13+C14</f>
        <v>0.03</v>
      </c>
    </row>
    <row r="16" spans="2:6" ht="12.95">
      <c r="B16" s="14" t="s">
        <v>238</v>
      </c>
      <c r="C16" s="234">
        <f>C8*C15</f>
        <v>6000</v>
      </c>
    </row>
    <row r="17" spans="2:10" ht="12.95">
      <c r="G17" s="14" t="s">
        <v>239</v>
      </c>
      <c r="I17" s="25" t="s">
        <v>240</v>
      </c>
      <c r="J17" s="25"/>
    </row>
    <row r="18" spans="2:10" ht="12.95">
      <c r="B18" s="14" t="s">
        <v>241</v>
      </c>
      <c r="C18" s="231">
        <v>46325</v>
      </c>
      <c r="I18" s="25"/>
      <c r="J18" s="25"/>
    </row>
    <row r="19" spans="2:10" ht="12.95">
      <c r="B19" s="14" t="s">
        <v>242</v>
      </c>
      <c r="C19" s="246">
        <f>SUM(E35:E46)</f>
        <v>8586.6666666666679</v>
      </c>
      <c r="G19" s="14" t="s">
        <v>242</v>
      </c>
      <c r="H19" s="219" t="s">
        <v>243</v>
      </c>
      <c r="I19" s="25"/>
      <c r="J19" s="25"/>
    </row>
    <row r="20" spans="2:10" ht="12.95">
      <c r="B20" s="14" t="s">
        <v>244</v>
      </c>
      <c r="C20" s="240">
        <f>C8+C16+C19</f>
        <v>214586.66666666666</v>
      </c>
      <c r="G20" s="14" t="s">
        <v>245</v>
      </c>
      <c r="H20" s="219" t="s">
        <v>243</v>
      </c>
    </row>
    <row r="21" spans="2:10" ht="12.95">
      <c r="B21" s="14"/>
    </row>
    <row r="22" spans="2:10" ht="23.1">
      <c r="B22" s="220" t="s">
        <v>246</v>
      </c>
      <c r="C22" s="220" t="s">
        <v>247</v>
      </c>
      <c r="D22" s="221" t="s">
        <v>248</v>
      </c>
      <c r="E22" s="221" t="s">
        <v>249</v>
      </c>
    </row>
    <row r="23" spans="2:10">
      <c r="B23" s="237">
        <f>C18</f>
        <v>46325</v>
      </c>
      <c r="C23" s="222">
        <v>1</v>
      </c>
      <c r="D23" s="244">
        <v>50000</v>
      </c>
      <c r="E23" s="223"/>
      <c r="F23" s="232"/>
      <c r="G23" s="233"/>
    </row>
    <row r="24" spans="2:10">
      <c r="B24" s="239">
        <v>46356</v>
      </c>
      <c r="C24" s="222">
        <v>2</v>
      </c>
      <c r="D24" s="244">
        <v>50000</v>
      </c>
      <c r="E24" s="223"/>
      <c r="F24" s="232"/>
      <c r="G24" s="233"/>
    </row>
    <row r="25" spans="2:10">
      <c r="B25" s="239">
        <v>46417</v>
      </c>
      <c r="C25" s="222">
        <v>3</v>
      </c>
      <c r="D25" s="244">
        <v>10000</v>
      </c>
      <c r="E25" s="223"/>
      <c r="F25" s="232"/>
      <c r="G25" s="233"/>
    </row>
    <row r="26" spans="2:10">
      <c r="B26" s="239" t="s">
        <v>250</v>
      </c>
      <c r="C26" s="222">
        <v>4</v>
      </c>
      <c r="D26" s="244">
        <v>50000</v>
      </c>
      <c r="E26" s="223"/>
      <c r="F26" s="232"/>
      <c r="G26" s="233"/>
    </row>
    <row r="27" spans="2:10">
      <c r="B27" s="239">
        <v>46537</v>
      </c>
      <c r="C27" s="222">
        <v>5</v>
      </c>
      <c r="D27" s="244">
        <v>40000</v>
      </c>
      <c r="E27" s="223"/>
      <c r="F27" s="232"/>
      <c r="G27" s="233"/>
    </row>
    <row r="29" spans="2:10">
      <c r="E29" s="245"/>
    </row>
    <row r="30" spans="2:10">
      <c r="B30" s="224" t="s">
        <v>251</v>
      </c>
      <c r="C30" s="225"/>
      <c r="D30" s="226">
        <f>SUM(D23:D27)</f>
        <v>200000</v>
      </c>
    </row>
    <row r="31" spans="2:10">
      <c r="B31" s="224" t="s">
        <v>252</v>
      </c>
      <c r="C31" s="202"/>
      <c r="D31" s="226">
        <f>C8-D30</f>
        <v>0</v>
      </c>
    </row>
    <row r="32" spans="2:10" ht="12.95">
      <c r="B32" s="6"/>
      <c r="D32" s="14"/>
    </row>
    <row r="33" spans="2:16" ht="21.75" customHeight="1">
      <c r="B33" s="6"/>
      <c r="D33" s="14"/>
      <c r="E33" s="227"/>
      <c r="F33" s="227"/>
      <c r="P33" s="22"/>
    </row>
    <row r="34" spans="2:16" ht="51.95">
      <c r="B34" s="228" t="s">
        <v>253</v>
      </c>
      <c r="C34" s="228" t="s">
        <v>254</v>
      </c>
      <c r="D34" s="229" t="s">
        <v>255</v>
      </c>
      <c r="E34" s="229" t="s">
        <v>256</v>
      </c>
      <c r="F34" s="229" t="s">
        <v>257</v>
      </c>
      <c r="G34" s="230" t="s">
        <v>240</v>
      </c>
      <c r="H34" s="230"/>
      <c r="I34" s="22"/>
      <c r="J34" s="22"/>
      <c r="K34" s="22"/>
      <c r="L34" s="22"/>
      <c r="M34" s="22"/>
      <c r="N34" s="22"/>
      <c r="O34" s="22"/>
    </row>
    <row r="35" spans="2:16" ht="12.95">
      <c r="B35" s="22">
        <v>1</v>
      </c>
      <c r="C35" s="24">
        <f>C18</f>
        <v>46325</v>
      </c>
      <c r="D35" s="238">
        <f t="shared" ref="D35:D46" si="0">SUMIFS($D$23:$D$27,$B$23:$B$27,"&lt;="&amp;C35)</f>
        <v>50000</v>
      </c>
      <c r="E35" s="28">
        <f>(D35+$C$16)*$C$9/12</f>
        <v>326.66666666666669</v>
      </c>
      <c r="F35" s="219"/>
    </row>
    <row r="36" spans="2:16" ht="12.95">
      <c r="B36" s="22">
        <v>2</v>
      </c>
      <c r="C36" s="24">
        <f>IF(B36="","",EDATE(C35,1))</f>
        <v>46356</v>
      </c>
      <c r="D36" s="238">
        <f t="shared" si="0"/>
        <v>100000</v>
      </c>
      <c r="E36" s="28">
        <f t="shared" ref="E36:E46" si="1">(D36+$C$16)*$C$9/12</f>
        <v>618.33333333333337</v>
      </c>
      <c r="F36" s="219"/>
    </row>
    <row r="37" spans="2:16" ht="12.95">
      <c r="B37" s="22">
        <v>3</v>
      </c>
      <c r="C37" s="24">
        <f t="shared" ref="C37:C46" si="2">IF(B37="","",EDATE(C36,1))</f>
        <v>46386</v>
      </c>
      <c r="D37" s="238">
        <f t="shared" si="0"/>
        <v>100000</v>
      </c>
      <c r="E37" s="28">
        <f t="shared" si="1"/>
        <v>618.33333333333337</v>
      </c>
      <c r="F37" s="219"/>
    </row>
    <row r="38" spans="2:16" ht="12.95">
      <c r="B38" s="22">
        <v>4</v>
      </c>
      <c r="C38" s="24">
        <f t="shared" si="2"/>
        <v>46417</v>
      </c>
      <c r="D38" s="238">
        <f t="shared" si="0"/>
        <v>110000</v>
      </c>
      <c r="E38" s="28">
        <f t="shared" si="1"/>
        <v>676.66666666666674</v>
      </c>
      <c r="F38" s="219"/>
    </row>
    <row r="39" spans="2:16" ht="12.95">
      <c r="B39" s="22">
        <v>5</v>
      </c>
      <c r="C39" s="24">
        <f t="shared" si="2"/>
        <v>46446</v>
      </c>
      <c r="D39" s="238">
        <f t="shared" si="0"/>
        <v>110000</v>
      </c>
      <c r="E39" s="28">
        <f t="shared" si="1"/>
        <v>676.66666666666674</v>
      </c>
      <c r="F39" s="219"/>
    </row>
    <row r="40" spans="2:16" ht="12.95">
      <c r="B40" s="22">
        <v>6</v>
      </c>
      <c r="C40" s="24">
        <f t="shared" si="2"/>
        <v>46474</v>
      </c>
      <c r="D40" s="238">
        <f t="shared" si="0"/>
        <v>110000</v>
      </c>
      <c r="E40" s="28">
        <f t="shared" si="1"/>
        <v>676.66666666666674</v>
      </c>
      <c r="F40" s="219"/>
    </row>
    <row r="41" spans="2:16" ht="12.95">
      <c r="B41" s="22">
        <v>7</v>
      </c>
      <c r="C41" s="24">
        <f t="shared" si="2"/>
        <v>46505</v>
      </c>
      <c r="D41" s="238">
        <f t="shared" si="0"/>
        <v>110000</v>
      </c>
      <c r="E41" s="28">
        <f t="shared" si="1"/>
        <v>676.66666666666674</v>
      </c>
      <c r="F41" s="219"/>
    </row>
    <row r="42" spans="2:16" ht="12.95">
      <c r="B42" s="22">
        <v>8</v>
      </c>
      <c r="C42" s="24">
        <f t="shared" si="2"/>
        <v>46535</v>
      </c>
      <c r="D42" s="238">
        <f t="shared" si="0"/>
        <v>110000</v>
      </c>
      <c r="E42" s="28">
        <f t="shared" si="1"/>
        <v>676.66666666666674</v>
      </c>
      <c r="F42" s="219"/>
    </row>
    <row r="43" spans="2:16" ht="12.95">
      <c r="B43" s="22">
        <v>9</v>
      </c>
      <c r="C43" s="24">
        <f t="shared" si="2"/>
        <v>46566</v>
      </c>
      <c r="D43" s="238">
        <f t="shared" si="0"/>
        <v>150000</v>
      </c>
      <c r="E43" s="28">
        <f t="shared" si="1"/>
        <v>910.00000000000011</v>
      </c>
      <c r="F43" s="219"/>
    </row>
    <row r="44" spans="2:16" ht="12.95">
      <c r="B44" s="22">
        <v>10</v>
      </c>
      <c r="C44" s="24">
        <f t="shared" si="2"/>
        <v>46596</v>
      </c>
      <c r="D44" s="238">
        <f t="shared" si="0"/>
        <v>150000</v>
      </c>
      <c r="E44" s="28">
        <f t="shared" si="1"/>
        <v>910.00000000000011</v>
      </c>
      <c r="F44" s="219"/>
    </row>
    <row r="45" spans="2:16" ht="12.95">
      <c r="B45" s="22">
        <v>11</v>
      </c>
      <c r="C45" s="24">
        <f t="shared" si="2"/>
        <v>46627</v>
      </c>
      <c r="D45" s="238">
        <f t="shared" si="0"/>
        <v>150000</v>
      </c>
      <c r="E45" s="28">
        <f t="shared" si="1"/>
        <v>910.00000000000011</v>
      </c>
      <c r="F45" s="219"/>
    </row>
    <row r="46" spans="2:16" ht="12.95">
      <c r="B46" s="22">
        <v>12</v>
      </c>
      <c r="C46" s="24">
        <f t="shared" si="2"/>
        <v>46658</v>
      </c>
      <c r="D46" s="238">
        <f t="shared" si="0"/>
        <v>150000</v>
      </c>
      <c r="E46" s="28">
        <f t="shared" si="1"/>
        <v>910.00000000000011</v>
      </c>
      <c r="F46" s="2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EE950E1D918A46921D99E6ADD6BAA7" ma:contentTypeVersion="12" ma:contentTypeDescription="Create a new document." ma:contentTypeScope="" ma:versionID="641e6aed0453c3189162d6162ec67d2e">
  <xsd:schema xmlns:xsd="http://www.w3.org/2001/XMLSchema" xmlns:xs="http://www.w3.org/2001/XMLSchema" xmlns:p="http://schemas.microsoft.com/office/2006/metadata/properties" xmlns:ns2="613a6a47-1072-45fa-a701-cf6272f5e951" xmlns:ns3="997af60d-de0b-4b1c-8265-b8159d7aff80" targetNamespace="http://schemas.microsoft.com/office/2006/metadata/properties" ma:root="true" ma:fieldsID="34cf5c38bba481dc28dce0b05bbea9ae" ns2:_="" ns3:_="">
    <xsd:import namespace="613a6a47-1072-45fa-a701-cf6272f5e951"/>
    <xsd:import namespace="997af60d-de0b-4b1c-8265-b8159d7aff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3a6a47-1072-45fa-a701-cf6272f5e9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136cede-c4a7-48e1-b319-18daba909b8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7af60d-de0b-4b1c-8265-b8159d7aff8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41c4a4-29bc-4b2d-b092-cf14d7bc883e}" ma:internalName="TaxCatchAll" ma:showField="CatchAllData" ma:web="997af60d-de0b-4b1c-8265-b8159d7aff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97af60d-de0b-4b1c-8265-b8159d7aff80" xsi:nil="true"/>
    <lcf76f155ced4ddcb4097134ff3c332f xmlns="613a6a47-1072-45fa-a701-cf6272f5e9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159B93-3129-41EB-9FD6-FC978E3DBE11}"/>
</file>

<file path=customXml/itemProps2.xml><?xml version="1.0" encoding="utf-8"?>
<ds:datastoreItem xmlns:ds="http://schemas.openxmlformats.org/officeDocument/2006/customXml" ds:itemID="{AA972D2D-A429-446A-89AB-5CE745925E37}"/>
</file>

<file path=customXml/itemProps3.xml><?xml version="1.0" encoding="utf-8"?>
<ds:datastoreItem xmlns:ds="http://schemas.openxmlformats.org/officeDocument/2006/customXml" ds:itemID="{92B30A4C-D6D4-418A-99A8-D908983097E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2026-05-18T21:08:58Z</dcterms:created>
  <dcterms:modified xsi:type="dcterms:W3CDTF">2026-08-14T18:39:14Z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0x01010098EE950E1D918A46921D99E6ADD6BAA7</vt:lpwstr>
  </property>
  <property fmtid="{D5CDD505-2E9C-101B-9397-08002B2CF9AE}" pid="3" name="MediaServiceImageTags">
    <vt:lpwstr/>
  </property>
</Properties>
</file>